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w31\YandexDisk-Wenata3103\ГФ индикаторы\1 полугодие 2024 отчет\"/>
    </mc:Choice>
  </mc:AlternateContent>
  <xr:revisionPtr revIDLastSave="0" documentId="13_ncr:1_{0B8CBA07-A511-4414-A462-433D273017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Индикаторы 01.07.2024" sheetId="1" r:id="rId1"/>
    <sheet name="стоимость схемы подсчет" sheetId="2" r:id="rId2"/>
    <sheet name="ссылки на аукционы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2" l="1"/>
  <c r="E61" i="2"/>
  <c r="C61" i="2"/>
  <c r="E59" i="2"/>
  <c r="E60" i="2"/>
  <c r="E58" i="2"/>
  <c r="I12" i="2"/>
  <c r="G45" i="2"/>
  <c r="B33" i="1"/>
  <c r="H32" i="1" l="1"/>
  <c r="D17" i="1"/>
  <c r="I30" i="1" l="1"/>
  <c r="E41" i="2" l="1"/>
  <c r="E40" i="2"/>
  <c r="E39" i="2"/>
  <c r="E42" i="2" s="1"/>
  <c r="E43" i="2" s="1"/>
  <c r="E25" i="2"/>
  <c r="E24" i="2"/>
  <c r="E23" i="2"/>
  <c r="E26" i="2" s="1"/>
  <c r="E27" i="2" s="1"/>
  <c r="I27" i="2" s="1"/>
  <c r="B37" i="2"/>
  <c r="E27" i="1"/>
  <c r="G22" i="1"/>
  <c r="F23" i="1"/>
  <c r="G23" i="1" s="1"/>
  <c r="H23" i="1" s="1"/>
  <c r="H22" i="1"/>
  <c r="D22" i="1"/>
  <c r="G26" i="1"/>
  <c r="H26" i="1" s="1"/>
  <c r="G34" i="2"/>
  <c r="G35" i="2"/>
  <c r="G33" i="2"/>
  <c r="G17" i="2"/>
  <c r="G18" i="2"/>
  <c r="G16" i="2"/>
  <c r="C36" i="2"/>
  <c r="B20" i="2"/>
  <c r="I31" i="1"/>
  <c r="E52" i="2"/>
  <c r="D52" i="2"/>
  <c r="E51" i="2"/>
  <c r="D51" i="2"/>
  <c r="E50" i="2"/>
  <c r="D50" i="2"/>
  <c r="E49" i="2"/>
  <c r="D49" i="2"/>
  <c r="E48" i="2"/>
  <c r="D48" i="2"/>
  <c r="I43" i="2" l="1"/>
  <c r="E45" i="2"/>
  <c r="I45" i="2" s="1"/>
  <c r="G52" i="2"/>
  <c r="G49" i="2"/>
  <c r="G51" i="2"/>
  <c r="G50" i="2"/>
  <c r="G48" i="2"/>
  <c r="F50" i="2"/>
  <c r="F48" i="2"/>
  <c r="F51" i="2"/>
  <c r="F49" i="2"/>
  <c r="F52" i="2"/>
  <c r="E11" i="1" l="1"/>
  <c r="C19" i="2" l="1"/>
  <c r="D25" i="1"/>
  <c r="D24" i="1"/>
  <c r="D23" i="1"/>
  <c r="G24" i="1" l="1"/>
  <c r="G25" i="1"/>
  <c r="H25" i="1" s="1"/>
  <c r="H24" i="1" l="1"/>
  <c r="G27" i="1"/>
  <c r="H27" i="1" s="1"/>
  <c r="H28" i="1" s="1"/>
  <c r="I29" i="1" l="1"/>
  <c r="I32" i="1" s="1"/>
</calcChain>
</file>

<file path=xl/sharedStrings.xml><?xml version="1.0" encoding="utf-8"?>
<sst xmlns="http://schemas.openxmlformats.org/spreadsheetml/2006/main" count="270" uniqueCount="172">
  <si>
    <t xml:space="preserve">Стоимость схемы эфавиренз 600 мг +ламивудин 300 мг +тенофовир 300 мг </t>
  </si>
  <si>
    <t>Схема</t>
  </si>
  <si>
    <t>Стоимость схемы, старт проекта (01.07.2021), в руб.</t>
  </si>
  <si>
    <t xml:space="preserve">Экономия за счет снижения стоимости схемы </t>
  </si>
  <si>
    <t>МНН</t>
  </si>
  <si>
    <t>—</t>
  </si>
  <si>
    <t>Кол-во кусров на старт проекта (01.07.2021)</t>
  </si>
  <si>
    <t xml:space="preserve">Эфавиренз таблетки 400 мг </t>
  </si>
  <si>
    <t>Биктегравир/тенофовир алафенамид/эмтрицитабин</t>
  </si>
  <si>
    <t>Доравирин/ламивудин/тенофовир</t>
  </si>
  <si>
    <t>Рилпивирин/тенофовир/эмтрицитабин</t>
  </si>
  <si>
    <t>Итого</t>
  </si>
  <si>
    <t xml:space="preserve">Эфавиренз 600 мг +ламивудин 300 мг +тенофовир 300 мг </t>
  </si>
  <si>
    <t>Стоимость 1 таблетки, старт проекта (01.07.2021)</t>
  </si>
  <si>
    <t>Потребность в средствах в пересчете по ценам 2021 года, в руб.</t>
  </si>
  <si>
    <t>Полученный показатель</t>
  </si>
  <si>
    <t>*Данные по заключенным контрактам (без учета еще проходящих).</t>
  </si>
  <si>
    <t>** Общая сумма экономии по снижению цен на схему с эфавирензом и комбинированных препаратов.</t>
  </si>
  <si>
    <t>Цена за таблетку 2022</t>
  </si>
  <si>
    <t>Цена за таблетку 2021</t>
  </si>
  <si>
    <t>тенофовир 300</t>
  </si>
  <si>
    <t>эфавиренз 600 мг</t>
  </si>
  <si>
    <t>ламивудин 300 мг</t>
  </si>
  <si>
    <t xml:space="preserve">Ламивудин 300 мг  </t>
  </si>
  <si>
    <t xml:space="preserve">Эфавиренз 600 мг  </t>
  </si>
  <si>
    <t>Тенофовир 300 мг</t>
  </si>
  <si>
    <t>Биктегравир/тенофовир алафенамид/эмтрицитабин 50/25/200 мг</t>
  </si>
  <si>
    <t>Доравирин/ламивудин/тенофовира дизопроксил</t>
  </si>
  <si>
    <t>Эмтрицитабин/тенофовир/рилпивирин 200/300/25 мг</t>
  </si>
  <si>
    <t>Стоимость комбинированных препаратов и экономия</t>
  </si>
  <si>
    <t>Долутегравир/ламивудин (рег. Закупки)</t>
  </si>
  <si>
    <t>Долутегравир/рилпивирин (рег. Закупки)</t>
  </si>
  <si>
    <t>курс $ 2022</t>
  </si>
  <si>
    <t>курс $ 2023</t>
  </si>
  <si>
    <t>Целевой индикатор на  второй год реализации проекта</t>
  </si>
  <si>
    <t>Целевой индикатор на второй год реализации проекта</t>
  </si>
  <si>
    <t>Снижение цены* в 2023 г. проекта (целевой индикатор на 2 год проекта - 20%)</t>
  </si>
  <si>
    <t>Целевой показатель на второй год реализации проекта</t>
  </si>
  <si>
    <t>перевыполнен</t>
  </si>
  <si>
    <t>Потенциальные затраты на ламивудин в ценах 2021 года по объемам 2023 года</t>
  </si>
  <si>
    <t>Потенциальные затраты на тенофовир в ценах 2021 года по объемам 2023 года</t>
  </si>
  <si>
    <t>Потенциальные затраты на эфавиренз в ценах 2021 года по объемам 2023 года</t>
  </si>
  <si>
    <t>Экономия 2022</t>
  </si>
  <si>
    <t>За два года</t>
  </si>
  <si>
    <t xml:space="preserve">ВСЕГО** </t>
  </si>
  <si>
    <t>Экономия 2023</t>
  </si>
  <si>
    <t>*** Общая сумма в рублях за два года не расчитыыается, учитывая разницу курса доллара по годам</t>
  </si>
  <si>
    <t>Исполнение индикатора</t>
  </si>
  <si>
    <t>сумма 2023</t>
  </si>
  <si>
    <t>кол-во таб 2023</t>
  </si>
  <si>
    <t>цена за таб 2023</t>
  </si>
  <si>
    <t>кол-во курсов 2023</t>
  </si>
  <si>
    <t>снижение 2023</t>
  </si>
  <si>
    <t>цена 2021</t>
  </si>
  <si>
    <t>в рублях</t>
  </si>
  <si>
    <t>Всего</t>
  </si>
  <si>
    <t>* ламивудин 150 2 таблетки в день</t>
  </si>
  <si>
    <t>МНН ФКД</t>
  </si>
  <si>
    <t>Стоимость схемы на 1 пациента в год старт проекта (01.07.2021)</t>
  </si>
  <si>
    <t>Разница в руб.</t>
  </si>
  <si>
    <t>Разница в %</t>
  </si>
  <si>
    <t>Долутегравир/ламивудин</t>
  </si>
  <si>
    <t>Долутегравир/рилпивирин</t>
  </si>
  <si>
    <t>МНН дозировка</t>
  </si>
  <si>
    <t>год</t>
  </si>
  <si>
    <t>таблеток в день</t>
  </si>
  <si>
    <t>кол-во в упаковке</t>
  </si>
  <si>
    <t>дата проведения</t>
  </si>
  <si>
    <t>заказчик</t>
  </si>
  <si>
    <t>ссылка на аукцион</t>
  </si>
  <si>
    <t>кол-во упаковок</t>
  </si>
  <si>
    <t>кол-во штук</t>
  </si>
  <si>
    <t>сумма контракта</t>
  </si>
  <si>
    <t>цена за единицу</t>
  </si>
  <si>
    <t>ценв за упаковку</t>
  </si>
  <si>
    <t>кол-во курсов</t>
  </si>
  <si>
    <t>Тенофовир таблетки 300 мг</t>
  </si>
  <si>
    <t>ФКУ ФЦПИЛО МИНЗДРАВА РОССИИ</t>
  </si>
  <si>
    <t>https://zakupki.gov.ru/epz/order/notice/ea20/view/common-info.html?regNumber=0873400003924000207</t>
  </si>
  <si>
    <t xml:space="preserve">Эфавиренз таблетки 600 мг  </t>
  </si>
  <si>
    <t>https://zakupki.gov.ru/epz/order/notice/ea20/view/common-info.html?regNumber=0873400003924000337</t>
  </si>
  <si>
    <t xml:space="preserve">Ламивудин таблетки 300 мг  </t>
  </si>
  <si>
    <t>https://zakupki.gov.ru/epz/order/notice/ea20/view/common-info.html?regNumber=0873400003924000343</t>
  </si>
  <si>
    <t>https://zakupki.gov.ru/epz/order/notice/ea20/view/common-info.html?regNumber=0873400003924000436</t>
  </si>
  <si>
    <t>https://zakupki.gov.ru/epz/order/notice/ea20/view/common-info.html?regNumber=0873400003924000462</t>
  </si>
  <si>
    <t>https://zakupki.gov.ru/epz/order/notice/ea20/view/common-info.html?regNumber=0873400003924000481</t>
  </si>
  <si>
    <t>https://zakupki.gov.ru/epz/order/notice/ea20/view/common-info.html?regNumber=0873400003924000005</t>
  </si>
  <si>
    <t>https://zakupki.gov.ru/epz/order/notice/zk20/view/common-info.html?regNumber=0873400003924000142</t>
  </si>
  <si>
    <t>https://zakupki.gov.ru/epz/order/notice/ea20/view/common-info.html?regNumber=0873400003923000499</t>
  </si>
  <si>
    <t>https://zakupki.gov.ru/epz/order/notice/ea20/view/common-info.html?regNumber=0873400003923000646</t>
  </si>
  <si>
    <t>https://zakupki.gov.ru/epz/order/notice/ea20/view/common-info.html?regNumber=0873400003923000695</t>
  </si>
  <si>
    <t>https://zakupki.gov.ru/epz/order/notice/ea20/view/common-info.html?regNumber=0873400003923000712</t>
  </si>
  <si>
    <t>https://zakupki.gov.ru/epz/order/notice/ea20/view/common-info.html?regNumber=0873400003924000431</t>
  </si>
  <si>
    <t>https://zakupki.gov.ru/epz/order/notice/ea20/view/common-info.html?regNumber=0873400003924000437</t>
  </si>
  <si>
    <t>https://zakupki.gov.ru/epz/order/notice/ea20/view/common-info.html?regNumber=0873400003924000483</t>
  </si>
  <si>
    <t>https://zakupki.gov.ru/epz/order/notice/ea20/view/common-info.html?regNumber=0873400003924000759</t>
  </si>
  <si>
    <t>Стоимость 1 таблетки*, первый год проекта (01.07.2024)</t>
  </si>
  <si>
    <t>Стоимость схемы на 1 пациента в первый год (01.07.2024)</t>
  </si>
  <si>
    <t>кол-во таб 2024</t>
  </si>
  <si>
    <t>сумма 2024</t>
  </si>
  <si>
    <t>цена за таб 2024</t>
  </si>
  <si>
    <t>кол-во курсов 2024</t>
  </si>
  <si>
    <t>снижение 2024</t>
  </si>
  <si>
    <t>Стоимость схемы 2023</t>
  </si>
  <si>
    <t>Сумма затрат* на МНН 2024 год, в руб.</t>
  </si>
  <si>
    <t>Количество таблеток* 2024, в шт.</t>
  </si>
  <si>
    <t>Долутегравир/ламивудин 50/300 мг</t>
  </si>
  <si>
    <t>https://zakupki.gov.ru/epz/order/notice/ea20/view/common-info.html?regNumber=0338200008524000046</t>
  </si>
  <si>
    <t>https://zakupki.gov.ru/epz/order/notice/zk20/view/common-info.html?regNumber=0139200000124001499</t>
  </si>
  <si>
    <t>https://zakupki.gov.ru/epz/order/notice/ea20/view/common-info.html?regNumber=0818500000824000933</t>
  </si>
  <si>
    <t>Долутегравир/рилпивирин 50/25 мг</t>
  </si>
  <si>
    <t>https://zakupki.gov.ru/epz/order/notice/ea20/view/common-info.html?regNumber=0818500000824002903</t>
  </si>
  <si>
    <t>https://zakupki.gov.ru/epz/order/notice/zk20/view/common-info.html?regNumber=0119200000124000834</t>
  </si>
  <si>
    <t>https://zakupki.gov.ru/epz/order/notice/ea20/view/common-info.html?regNumber=0348200081023002880</t>
  </si>
  <si>
    <t>https://zakupki.gov.ru/epz/order/notice/ea20/view/common-info.html?regNumber=0348200081024001968</t>
  </si>
  <si>
    <t>https://zakupki.gov.ru/epz/order/notice/ea20/view/common-info.html?regNumber=0351200003324001387</t>
  </si>
  <si>
    <t>https://zakupki.gov.ru/epz/order/notice/ea20/view/common-info.html?regNumber=0373100105424000014</t>
  </si>
  <si>
    <t>https://zakupki.gov.ru/epz/order/notice/ea20/view/common-info.html?regNumber=0112200000824000898</t>
  </si>
  <si>
    <t>https://zakupki.gov.ru/epz/order/notice/ea20/view/common-info.html?regNumber=0307300002124000112</t>
  </si>
  <si>
    <t>https://zakupki.gov.ru/epz/order/notice/zk20/view/common-info.html?regNumber=0847500000923001840</t>
  </si>
  <si>
    <t>https://zakupki.gov.ru/epz/order/notice/zk20/view/common-info.html?regNumber=0847500000924000772</t>
  </si>
  <si>
    <t xml:space="preserve">Рег закупки </t>
  </si>
  <si>
    <t>Стоимость 1 таблетки*, 2024 год (01.07.2024)</t>
  </si>
  <si>
    <t>Экономия, в руб. 01.07.2024</t>
  </si>
  <si>
    <t>Стоимость схемы 2024</t>
  </si>
  <si>
    <t>Потенциальные затраты на ламивудин в ценах 2021 года по объемам 2024 года</t>
  </si>
  <si>
    <t>Потенциальные затраты на тенофовир в ценах 2021 года по объемам 2024 года</t>
  </si>
  <si>
    <t>Потенциальные затраты на эфавиренз в ценах 2021 года по объемам 2024 года</t>
  </si>
  <si>
    <t>Общие затраты на схему ламивудин+тенофовир+эфавиренз по ценам 2021</t>
  </si>
  <si>
    <t>Экономия по ценам 2023 года</t>
  </si>
  <si>
    <t>Общие затраты на схему ламивудин+тенофовир+эфавиренз по ценам 2021 года</t>
  </si>
  <si>
    <t>Экономия по ценам 2024 года</t>
  </si>
  <si>
    <t>Экономия по ценам 2022 года</t>
  </si>
  <si>
    <t>Общая экономия за 2022-2024 по схеме ламивудин+тенофовир+эфавиренз</t>
  </si>
  <si>
    <t>Стоимость схемы, второй год реализации проекта (01.07.2024), в руб.</t>
  </si>
  <si>
    <t>Разница Исходня цена/Достигнутая цена 2024</t>
  </si>
  <si>
    <t>Кол-во кусров, второй год реализации проекта  (01.07.2024)</t>
  </si>
  <si>
    <t>Рост охвата (01.07.2024)</t>
  </si>
  <si>
    <t>Сумма затрат на схему в 2024 году,  в руб</t>
  </si>
  <si>
    <t>Сумма затрат на схему в 2024 году,  в руб по цене 2021 года</t>
  </si>
  <si>
    <t>Экономия в 2024 г, в руб</t>
  </si>
  <si>
    <t>Экономия 2024</t>
  </si>
  <si>
    <t>За проект</t>
  </si>
  <si>
    <t>курс $ 2024</t>
  </si>
  <si>
    <t>Выполнен</t>
  </si>
  <si>
    <t>https://zakupki.gov.ru/epz/order/notice/ea20/view/common-info.html?regNumber=0817200000324000801</t>
  </si>
  <si>
    <t>https://zakupki.gov.ru/epz/order/notice/zk20/view/common-info.html?regNumber=0335200007324000012</t>
  </si>
  <si>
    <t>https://zakupki.gov.ru/epz/order/notice/ea20/view/common-info.html?regNumber=0119200000124003624</t>
  </si>
  <si>
    <t>https://zakupki.gov.ru/epz/order/notice/zk20/view/common-info.html?regNumber=0869200000224002560</t>
  </si>
  <si>
    <t>https://zakupki.gov.ru/epz/order/notice/ea20/view/common-info.html?regNumber=0301200034624000013</t>
  </si>
  <si>
    <t>https://zakupki.gov.ru/epz/order/notice/ea20/view/common-info.html?regNumber=0301200034624000023</t>
  </si>
  <si>
    <t>https://zakupki.gov.ru/epz/order/notice/zk20/view/common-info.html?regNumber=0744200000224000135</t>
  </si>
  <si>
    <t>https://zakupki.gov.ru/epz/order/notice/ea20/view/common-info.html?regNumber=0852500000124000217</t>
  </si>
  <si>
    <t>https://zakupki.gov.ru/epz/order/notice/ea20/view/common-info.html?regNumber=0358200006523000108</t>
  </si>
  <si>
    <t>https://zakupki.gov.ru/epz/order/notice/ea20/view/common-info.html?regNumber=0162200011824000131</t>
  </si>
  <si>
    <t>рег</t>
  </si>
  <si>
    <t>Экономия за 2022-2024 гг. проекта</t>
  </si>
  <si>
    <t xml:space="preserve">Кол-во таблеток 2022 </t>
  </si>
  <si>
    <t>Сумма 2021, в руб.</t>
  </si>
  <si>
    <t>Сумма 2022, в руб</t>
  </si>
  <si>
    <t>Экономия, в руб</t>
  </si>
  <si>
    <t>Стоимость схемы*</t>
  </si>
  <si>
    <t>по ФКД</t>
  </si>
  <si>
    <t xml:space="preserve"> по ФКД</t>
  </si>
  <si>
    <t>Сумма перевыполнения</t>
  </si>
  <si>
    <t>Общая сумма</t>
  </si>
  <si>
    <t xml:space="preserve">Целевое значение по абсолютным показателям за всеь проект </t>
  </si>
  <si>
    <t>Стоимость схемы</t>
  </si>
  <si>
    <t xml:space="preserve">Год </t>
  </si>
  <si>
    <t>Экономия по схеме</t>
  </si>
  <si>
    <t>старт проекта</t>
  </si>
  <si>
    <t>Экономия по ФКД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</si>
</sst>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_₽"/>
    <numFmt numFmtId="165" formatCode="#,##0_ ;\-#,##0\ "/>
    <numFmt numFmtId="166" formatCode="_-* #,##0.00_р_._-;\-* #,##0.00_р_._-;_-* &quot;-&quot;??_р_._-;_-@_-"/>
    <numFmt numFmtId="167" formatCode="0.0%"/>
    <numFmt numFmtId="168" formatCode="_-* #,##0.00\ _₽_-;\-* #,##0.00\ _₽_-;_-* &quot;-&quot;??\ _₽_-;_-@_-"/>
    <numFmt numFmtId="169" formatCode="[$$-409]#,##0.00"/>
    <numFmt numFmtId="170" formatCode="#,##0.00_ ;\-#,##0.00\ "/>
  </numFmts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Helvetica Neue"/>
      <charset val="1"/>
    </font>
    <font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1"/>
      <color rgb="FFFF0000"/>
      <name val="Arial"/>
      <family val="2"/>
      <charset val="204"/>
    </font>
    <font>
      <u/>
      <sz val="11"/>
      <color theme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11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Protection="0">
      <alignment vertical="top"/>
    </xf>
  </cellStyleXfs>
  <cellXfs count="172">
    <xf numFmtId="0" fontId="0" fillId="0" borderId="0" xfId="0"/>
    <xf numFmtId="0" fontId="5" fillId="3" borderId="1" xfId="2" applyNumberFormat="1" applyFont="1" applyFill="1" applyBorder="1" applyProtection="1">
      <alignment vertical="top"/>
    </xf>
    <xf numFmtId="0" fontId="0" fillId="3" borderId="0" xfId="0" applyFill="1"/>
    <xf numFmtId="0" fontId="5" fillId="3" borderId="5" xfId="2" applyNumberFormat="1" applyFont="1" applyFill="1" applyBorder="1" applyProtection="1">
      <alignment vertical="top"/>
    </xf>
    <xf numFmtId="165" fontId="5" fillId="3" borderId="5" xfId="2" applyNumberFormat="1" applyFont="1" applyFill="1" applyBorder="1" applyAlignment="1" applyProtection="1"/>
    <xf numFmtId="166" fontId="5" fillId="3" borderId="5" xfId="2" applyNumberFormat="1" applyFont="1" applyFill="1" applyBorder="1" applyAlignment="1" applyProtection="1">
      <alignment horizontal="right"/>
    </xf>
    <xf numFmtId="168" fontId="5" fillId="3" borderId="5" xfId="2" applyNumberFormat="1" applyFont="1" applyFill="1" applyBorder="1" applyAlignment="1" applyProtection="1"/>
    <xf numFmtId="168" fontId="5" fillId="3" borderId="5" xfId="2" applyNumberFormat="1" applyFont="1" applyFill="1" applyBorder="1" applyAlignment="1" applyProtection="1">
      <alignment horizontal="right"/>
    </xf>
    <xf numFmtId="0" fontId="5" fillId="3" borderId="0" xfId="2" applyNumberFormat="1" applyFont="1" applyFill="1" applyBorder="1" applyProtection="1">
      <alignment vertical="top"/>
    </xf>
    <xf numFmtId="165" fontId="5" fillId="3" borderId="1" xfId="2" applyNumberFormat="1" applyFont="1" applyFill="1" applyBorder="1" applyProtection="1">
      <alignment vertical="top"/>
    </xf>
    <xf numFmtId="166" fontId="5" fillId="3" borderId="1" xfId="2" applyNumberFormat="1" applyFont="1" applyFill="1" applyBorder="1" applyProtection="1">
      <alignment vertical="top"/>
    </xf>
    <xf numFmtId="168" fontId="5" fillId="3" borderId="1" xfId="2" applyNumberFormat="1" applyFont="1" applyFill="1" applyBorder="1" applyProtection="1">
      <alignment vertical="top"/>
    </xf>
    <xf numFmtId="0" fontId="5" fillId="3" borderId="6" xfId="2" applyNumberFormat="1" applyFont="1" applyFill="1" applyBorder="1" applyProtection="1">
      <alignment vertical="top"/>
    </xf>
    <xf numFmtId="165" fontId="5" fillId="3" borderId="6" xfId="2" applyNumberFormat="1" applyFont="1" applyFill="1" applyBorder="1" applyAlignment="1" applyProtection="1"/>
    <xf numFmtId="166" fontId="5" fillId="3" borderId="6" xfId="2" applyNumberFormat="1" applyFont="1" applyFill="1" applyBorder="1" applyAlignment="1" applyProtection="1">
      <alignment horizontal="right"/>
    </xf>
    <xf numFmtId="168" fontId="5" fillId="3" borderId="6" xfId="2" applyNumberFormat="1" applyFont="1" applyFill="1" applyBorder="1" applyAlignment="1" applyProtection="1"/>
    <xf numFmtId="168" fontId="5" fillId="3" borderId="6" xfId="2" applyNumberFormat="1" applyFont="1" applyFill="1" applyBorder="1" applyAlignment="1" applyProtection="1">
      <alignment horizontal="right"/>
    </xf>
    <xf numFmtId="167" fontId="5" fillId="3" borderId="6" xfId="2" applyNumberFormat="1" applyFont="1" applyFill="1" applyBorder="1" applyAlignment="1" applyProtection="1"/>
    <xf numFmtId="165" fontId="5" fillId="3" borderId="0" xfId="2" applyNumberFormat="1" applyFont="1" applyFill="1" applyBorder="1" applyProtection="1">
      <alignment vertical="top"/>
    </xf>
    <xf numFmtId="168" fontId="5" fillId="3" borderId="0" xfId="2" applyNumberFormat="1" applyFont="1" applyFill="1" applyBorder="1" applyAlignment="1" applyProtection="1"/>
    <xf numFmtId="168" fontId="5" fillId="3" borderId="0" xfId="2" applyNumberFormat="1" applyFont="1" applyFill="1" applyBorder="1" applyProtection="1">
      <alignment vertical="top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0" fontId="6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6" fontId="8" fillId="0" borderId="0" xfId="0" applyNumberFormat="1" applyFont="1"/>
    <xf numFmtId="168" fontId="9" fillId="0" borderId="0" xfId="0" applyNumberFormat="1" applyFont="1"/>
    <xf numFmtId="10" fontId="8" fillId="0" borderId="0" xfId="0" applyNumberFormat="1" applyFont="1"/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10" fillId="0" borderId="0" xfId="0" applyFont="1"/>
    <xf numFmtId="0" fontId="11" fillId="0" borderId="0" xfId="1" applyFont="1"/>
    <xf numFmtId="0" fontId="7" fillId="2" borderId="0" xfId="0" applyFont="1" applyFill="1"/>
    <xf numFmtId="0" fontId="6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164" fontId="6" fillId="0" borderId="0" xfId="0" applyNumberFormat="1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11" fillId="0" borderId="1" xfId="1" applyFont="1" applyBorder="1" applyAlignment="1">
      <alignment wrapText="1"/>
    </xf>
    <xf numFmtId="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4" fontId="13" fillId="4" borderId="0" xfId="0" applyNumberFormat="1" applyFont="1" applyFill="1" applyAlignment="1">
      <alignment horizontal="center"/>
    </xf>
    <xf numFmtId="169" fontId="6" fillId="0" borderId="0" xfId="0" applyNumberFormat="1" applyFont="1"/>
    <xf numFmtId="169" fontId="7" fillId="0" borderId="1" xfId="0" applyNumberFormat="1" applyFont="1" applyBorder="1"/>
    <xf numFmtId="4" fontId="6" fillId="0" borderId="0" xfId="0" applyNumberFormat="1" applyFont="1"/>
    <xf numFmtId="169" fontId="7" fillId="0" borderId="0" xfId="0" applyNumberFormat="1" applyFont="1"/>
    <xf numFmtId="169" fontId="13" fillId="0" borderId="0" xfId="0" applyNumberFormat="1" applyFont="1"/>
    <xf numFmtId="0" fontId="6" fillId="0" borderId="0" xfId="0" applyFont="1" applyAlignment="1">
      <alignment horizontal="center"/>
    </xf>
    <xf numFmtId="4" fontId="13" fillId="0" borderId="0" xfId="0" applyNumberFormat="1" applyFont="1" applyFill="1" applyAlignment="1">
      <alignment horizontal="center"/>
    </xf>
    <xf numFmtId="0" fontId="14" fillId="0" borderId="0" xfId="0" applyFont="1"/>
    <xf numFmtId="9" fontId="6" fillId="0" borderId="1" xfId="0" applyNumberFormat="1" applyFont="1" applyBorder="1" applyAlignment="1">
      <alignment horizontal="center" wrapText="1"/>
    </xf>
    <xf numFmtId="0" fontId="5" fillId="3" borderId="3" xfId="2" applyNumberFormat="1" applyFont="1" applyFill="1" applyBorder="1" applyProtection="1">
      <alignment vertical="top"/>
    </xf>
    <xf numFmtId="0" fontId="5" fillId="3" borderId="3" xfId="2" applyNumberFormat="1" applyFont="1" applyFill="1" applyBorder="1" applyAlignment="1" applyProtection="1">
      <alignment horizontal="center" vertical="top"/>
    </xf>
    <xf numFmtId="14" fontId="5" fillId="3" borderId="3" xfId="2" applyNumberFormat="1" applyFont="1" applyFill="1" applyBorder="1" applyAlignment="1" applyProtection="1">
      <alignment horizontal="center" vertical="top"/>
    </xf>
    <xf numFmtId="165" fontId="5" fillId="3" borderId="3" xfId="2" applyNumberFormat="1" applyFont="1" applyFill="1" applyBorder="1" applyProtection="1">
      <alignment vertical="top"/>
    </xf>
    <xf numFmtId="166" fontId="5" fillId="3" borderId="3" xfId="2" applyNumberFormat="1" applyFont="1" applyFill="1" applyBorder="1" applyProtection="1">
      <alignment vertical="top"/>
    </xf>
    <xf numFmtId="168" fontId="5" fillId="3" borderId="3" xfId="2" applyNumberFormat="1" applyFont="1" applyFill="1" applyBorder="1" applyProtection="1">
      <alignment vertical="top"/>
    </xf>
    <xf numFmtId="0" fontId="5" fillId="3" borderId="1" xfId="2" applyNumberFormat="1" applyFont="1" applyFill="1" applyBorder="1" applyAlignment="1" applyProtection="1">
      <alignment horizontal="center" vertical="top"/>
    </xf>
    <xf numFmtId="14" fontId="5" fillId="3" borderId="1" xfId="2" applyNumberFormat="1" applyFont="1" applyFill="1" applyBorder="1" applyAlignment="1" applyProtection="1">
      <alignment horizontal="center" vertical="top"/>
    </xf>
    <xf numFmtId="2" fontId="5" fillId="3" borderId="1" xfId="2" applyNumberFormat="1" applyFont="1" applyFill="1" applyBorder="1" applyProtection="1">
      <alignment vertical="top"/>
    </xf>
    <xf numFmtId="168" fontId="5" fillId="3" borderId="9" xfId="2" applyNumberFormat="1" applyFont="1" applyFill="1" applyBorder="1" applyAlignment="1" applyProtection="1"/>
    <xf numFmtId="3" fontId="5" fillId="3" borderId="1" xfId="2" applyNumberFormat="1" applyFont="1" applyFill="1" applyBorder="1" applyProtection="1">
      <alignment vertical="top"/>
    </xf>
    <xf numFmtId="168" fontId="5" fillId="3" borderId="10" xfId="2" applyNumberFormat="1" applyFont="1" applyFill="1" applyBorder="1" applyAlignment="1" applyProtection="1"/>
    <xf numFmtId="0" fontId="9" fillId="5" borderId="0" xfId="0" applyFont="1" applyFill="1" applyBorder="1"/>
    <xf numFmtId="0" fontId="9" fillId="5" borderId="0" xfId="0" applyFont="1" applyFill="1"/>
    <xf numFmtId="0" fontId="0" fillId="0" borderId="0" xfId="0" applyAlignment="1">
      <alignment wrapText="1"/>
    </xf>
    <xf numFmtId="0" fontId="15" fillId="5" borderId="0" xfId="2" applyNumberFormat="1" applyFont="1" applyFill="1" applyBorder="1" applyProtection="1">
      <alignment vertical="top"/>
    </xf>
    <xf numFmtId="170" fontId="5" fillId="3" borderId="1" xfId="2" applyNumberFormat="1" applyFont="1" applyFill="1" applyBorder="1" applyProtection="1">
      <alignment vertical="top"/>
    </xf>
    <xf numFmtId="4" fontId="5" fillId="3" borderId="1" xfId="2" applyNumberFormat="1" applyFont="1" applyFill="1" applyBorder="1" applyProtection="1">
      <alignment vertical="top"/>
    </xf>
    <xf numFmtId="4" fontId="5" fillId="3" borderId="5" xfId="2" applyNumberFormat="1" applyFont="1" applyFill="1" applyBorder="1" applyAlignment="1" applyProtection="1"/>
    <xf numFmtId="170" fontId="5" fillId="3" borderId="1" xfId="2" applyNumberFormat="1" applyFont="1" applyFill="1" applyBorder="1" applyAlignment="1" applyProtection="1">
      <alignment horizontal="right" vertical="top"/>
    </xf>
    <xf numFmtId="165" fontId="5" fillId="3" borderId="1" xfId="2" applyNumberFormat="1" applyFont="1" applyFill="1" applyBorder="1" applyAlignment="1" applyProtection="1">
      <alignment horizontal="right" vertical="top"/>
    </xf>
    <xf numFmtId="166" fontId="5" fillId="3" borderId="1" xfId="2" applyNumberFormat="1" applyFont="1" applyFill="1" applyBorder="1" applyAlignment="1" applyProtection="1">
      <alignment horizontal="right" vertical="top"/>
    </xf>
    <xf numFmtId="10" fontId="5" fillId="3" borderId="6" xfId="2" applyNumberFormat="1" applyFont="1" applyFill="1" applyBorder="1" applyAlignment="1" applyProtection="1"/>
    <xf numFmtId="4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10" fontId="13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8" fontId="9" fillId="3" borderId="0" xfId="0" applyNumberFormat="1" applyFont="1" applyFill="1"/>
    <xf numFmtId="0" fontId="8" fillId="6" borderId="0" xfId="0" applyFont="1" applyFill="1"/>
    <xf numFmtId="4" fontId="9" fillId="6" borderId="0" xfId="0" applyNumberFormat="1" applyFont="1" applyFill="1"/>
    <xf numFmtId="168" fontId="9" fillId="6" borderId="0" xfId="0" applyNumberFormat="1" applyFont="1" applyFill="1"/>
    <xf numFmtId="4" fontId="6" fillId="0" borderId="1" xfId="0" applyNumberFormat="1" applyFont="1" applyBorder="1" applyAlignment="1">
      <alignment vertical="center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/>
    <xf numFmtId="10" fontId="8" fillId="3" borderId="1" xfId="0" applyNumberFormat="1" applyFont="1" applyFill="1" applyBorder="1"/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wrapText="1"/>
    </xf>
    <xf numFmtId="0" fontId="0" fillId="3" borderId="0" xfId="0" applyFill="1" applyAlignment="1">
      <alignment wrapText="1"/>
    </xf>
    <xf numFmtId="3" fontId="5" fillId="3" borderId="3" xfId="2" applyNumberFormat="1" applyFont="1" applyFill="1" applyBorder="1" applyProtection="1">
      <alignment vertical="top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/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1" fillId="0" borderId="0" xfId="0" applyNumberFormat="1" applyFont="1"/>
    <xf numFmtId="4" fontId="9" fillId="0" borderId="1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166" fontId="9" fillId="0" borderId="0" xfId="0" applyNumberFormat="1" applyFont="1"/>
    <xf numFmtId="168" fontId="9" fillId="6" borderId="0" xfId="0" applyNumberFormat="1" applyFont="1" applyFill="1" applyAlignment="1">
      <alignment vertical="center"/>
    </xf>
    <xf numFmtId="4" fontId="9" fillId="0" borderId="0" xfId="0" applyNumberFormat="1" applyFont="1"/>
    <xf numFmtId="4" fontId="0" fillId="0" borderId="0" xfId="0" applyNumberFormat="1"/>
    <xf numFmtId="168" fontId="1" fillId="0" borderId="0" xfId="0" applyNumberFormat="1" applyFont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0" fontId="13" fillId="0" borderId="4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10" fontId="13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8" fillId="0" borderId="1" xfId="0" applyNumberFormat="1" applyFont="1" applyBorder="1"/>
    <xf numFmtId="0" fontId="9" fillId="0" borderId="1" xfId="0" applyFont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7" fillId="2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/>
    </xf>
    <xf numFmtId="0" fontId="16" fillId="3" borderId="3" xfId="1" applyNumberFormat="1" applyFont="1" applyFill="1" applyBorder="1" applyAlignment="1" applyProtection="1">
      <alignment horizontal="left" vertical="top"/>
    </xf>
    <xf numFmtId="0" fontId="8" fillId="3" borderId="8" xfId="0" applyFont="1" applyFill="1" applyBorder="1" applyAlignment="1">
      <alignment horizontal="left"/>
    </xf>
    <xf numFmtId="0" fontId="16" fillId="3" borderId="1" xfId="1" applyNumberFormat="1" applyFont="1" applyFill="1" applyBorder="1" applyAlignment="1" applyProtection="1">
      <alignment horizontal="left" vertical="top"/>
    </xf>
    <xf numFmtId="0" fontId="8" fillId="3" borderId="0" xfId="0" applyFont="1" applyFill="1"/>
    <xf numFmtId="14" fontId="8" fillId="0" borderId="1" xfId="0" applyNumberFormat="1" applyFont="1" applyBorder="1"/>
    <xf numFmtId="3" fontId="8" fillId="0" borderId="1" xfId="0" applyNumberFormat="1" applyFont="1" applyBorder="1"/>
    <xf numFmtId="0" fontId="8" fillId="7" borderId="1" xfId="0" applyFont="1" applyFill="1" applyBorder="1"/>
    <xf numFmtId="14" fontId="8" fillId="7" borderId="1" xfId="0" applyNumberFormat="1" applyFont="1" applyFill="1" applyBorder="1"/>
    <xf numFmtId="14" fontId="8" fillId="3" borderId="1" xfId="0" applyNumberFormat="1" applyFont="1" applyFill="1" applyBorder="1"/>
    <xf numFmtId="4" fontId="8" fillId="7" borderId="1" xfId="0" applyNumberFormat="1" applyFont="1" applyFill="1" applyBorder="1"/>
    <xf numFmtId="3" fontId="8" fillId="7" borderId="1" xfId="0" applyNumberFormat="1" applyFont="1" applyFill="1" applyBorder="1"/>
    <xf numFmtId="0" fontId="8" fillId="3" borderId="1" xfId="0" applyFont="1" applyFill="1" applyBorder="1"/>
    <xf numFmtId="3" fontId="8" fillId="3" borderId="1" xfId="0" applyNumberFormat="1" applyFont="1" applyFill="1" applyBorder="1"/>
  </cellXfs>
  <cellStyles count="3">
    <cellStyle name="Excel Built-in Normal" xfId="2" xr:uid="{00000000-0005-0000-0000-000000000000}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w31/YandexDisk-Wenata3103/&#1052;&#1086;&#1085;&#1080;&#1090;&#1086;&#1088;&#1080;&#1085;&#1075;/&#1045;&#1075;&#1086;&#1088;&#1086;&#1074;&#1072;%20&#1053;&#1072;&#1090;&#1072;&#1083;&#1100;&#1103;/&#1089;&#1082;&#1083;&#1077;&#1081;&#1082;&#1080;/2024/&#1080;&#1102;&#1085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ниторинг 2024"/>
      <sheetName val="МЗ РФ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ea20/view/common-info.html?regNumber=0873400003923000646" TargetMode="External"/><Relationship Id="rId13" Type="http://schemas.openxmlformats.org/officeDocument/2006/relationships/hyperlink" Target="https://zakupki.gov.ru/epz/order/notice/ea20/view/common-info.html?regNumber=0873400003924000483" TargetMode="External"/><Relationship Id="rId3" Type="http://schemas.openxmlformats.org/officeDocument/2006/relationships/hyperlink" Target="https://zakupki.gov.ru/epz/order/notice/ea20/view/common-info.html?regNumber=0873400003924000343" TargetMode="External"/><Relationship Id="rId7" Type="http://schemas.openxmlformats.org/officeDocument/2006/relationships/hyperlink" Target="https://zakupki.gov.ru/epz/order/notice/ea20/view/common-info.html?regNumber=0873400003923000499" TargetMode="External"/><Relationship Id="rId12" Type="http://schemas.openxmlformats.org/officeDocument/2006/relationships/hyperlink" Target="https://zakupki.gov.ru/epz/order/notice/ea20/view/common-info.html?regNumber=0873400003924000437" TargetMode="External"/><Relationship Id="rId2" Type="http://schemas.openxmlformats.org/officeDocument/2006/relationships/hyperlink" Target="https://zakupki.gov.ru/epz/order/notice/ea20/view/common-info.html?regNumber=0873400003924000337" TargetMode="External"/><Relationship Id="rId1" Type="http://schemas.openxmlformats.org/officeDocument/2006/relationships/hyperlink" Target="https://zakupki.gov.ru/epz/order/notice/ea20/view/common-info.html?regNumber=0873400003924000207" TargetMode="External"/><Relationship Id="rId6" Type="http://schemas.openxmlformats.org/officeDocument/2006/relationships/hyperlink" Target="https://zakupki.gov.ru/epz/order/notice/ea20/view/common-info.html?regNumber=0873400003924000481" TargetMode="External"/><Relationship Id="rId11" Type="http://schemas.openxmlformats.org/officeDocument/2006/relationships/hyperlink" Target="https://zakupki.gov.ru/epz/order/notice/ea20/view/common-info.html?regNumber=0873400003924000431" TargetMode="External"/><Relationship Id="rId5" Type="http://schemas.openxmlformats.org/officeDocument/2006/relationships/hyperlink" Target="https://zakupki.gov.ru/epz/order/notice/ea20/view/common-info.html?regNumber=0873400003924000462" TargetMode="External"/><Relationship Id="rId10" Type="http://schemas.openxmlformats.org/officeDocument/2006/relationships/hyperlink" Target="https://zakupki.gov.ru/epz/order/notice/ea20/view/common-info.html?regNumber=0873400003923000712" TargetMode="External"/><Relationship Id="rId4" Type="http://schemas.openxmlformats.org/officeDocument/2006/relationships/hyperlink" Target="https://zakupki.gov.ru/epz/order/notice/ea20/view/common-info.html?regNumber=0873400003924000436" TargetMode="External"/><Relationship Id="rId9" Type="http://schemas.openxmlformats.org/officeDocument/2006/relationships/hyperlink" Target="https://zakupki.gov.ru/epz/order/notice/ea20/view/common-info.html?regNumber=0873400003923000695" TargetMode="External"/><Relationship Id="rId14" Type="http://schemas.openxmlformats.org/officeDocument/2006/relationships/hyperlink" Target="https://zakupki.gov.ru/epz/order/notice/ea20/view/common-info.html?regNumber=0873400003924000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zoomScale="90" zoomScaleNormal="90" workbookViewId="0">
      <selection activeCell="F24" sqref="F24"/>
    </sheetView>
  </sheetViews>
  <sheetFormatPr defaultRowHeight="14"/>
  <cols>
    <col min="1" max="1" width="45.1796875" style="21" customWidth="1"/>
    <col min="2" max="2" width="18" style="21" customWidth="1"/>
    <col min="3" max="3" width="21.26953125" style="21" customWidth="1"/>
    <col min="4" max="4" width="18.1796875" style="21" customWidth="1"/>
    <col min="5" max="5" width="19.453125" style="21" customWidth="1"/>
    <col min="6" max="6" width="20.08984375" style="21" customWidth="1"/>
    <col min="7" max="7" width="21.1796875" style="21" customWidth="1"/>
    <col min="8" max="8" width="24.54296875" style="21" customWidth="1"/>
    <col min="9" max="9" width="17.453125" style="21" customWidth="1"/>
    <col min="10" max="10" width="12.36328125" style="21" customWidth="1"/>
    <col min="11" max="11" width="13.1796875" style="21" customWidth="1"/>
    <col min="12" max="16384" width="8.7265625" style="21"/>
  </cols>
  <sheetData>
    <row r="1" spans="1:7" ht="14.5">
      <c r="D1" s="40"/>
      <c r="E1" s="40"/>
      <c r="F1" s="40"/>
      <c r="G1" s="40"/>
    </row>
    <row r="2" spans="1:7" ht="14.5">
      <c r="D2" s="40"/>
      <c r="E2" s="40"/>
      <c r="F2" s="40"/>
      <c r="G2" s="40"/>
    </row>
    <row r="3" spans="1:7">
      <c r="D3" s="41"/>
    </row>
    <row r="4" spans="1:7">
      <c r="A4" s="42" t="s">
        <v>0</v>
      </c>
      <c r="B4" s="43"/>
      <c r="C4" s="43"/>
      <c r="D4" s="41"/>
    </row>
    <row r="6" spans="1:7" ht="70">
      <c r="A6" s="24" t="s">
        <v>1</v>
      </c>
      <c r="B6" s="22" t="s">
        <v>2</v>
      </c>
      <c r="C6" s="44" t="s">
        <v>134</v>
      </c>
      <c r="D6" s="45" t="s">
        <v>34</v>
      </c>
      <c r="E6" s="44" t="s">
        <v>135</v>
      </c>
      <c r="F6" s="22" t="s">
        <v>47</v>
      </c>
    </row>
    <row r="7" spans="1:7" ht="28">
      <c r="A7" s="46" t="s">
        <v>12</v>
      </c>
      <c r="B7" s="47">
        <v>11052.2</v>
      </c>
      <c r="C7" s="48">
        <v>8906</v>
      </c>
      <c r="D7" s="49">
        <v>0.2</v>
      </c>
      <c r="E7" s="50">
        <v>0.2</v>
      </c>
      <c r="F7" s="24" t="s">
        <v>144</v>
      </c>
    </row>
    <row r="8" spans="1:7">
      <c r="A8" s="51"/>
      <c r="B8" s="52"/>
      <c r="C8" s="52"/>
      <c r="D8" s="53"/>
    </row>
    <row r="9" spans="1:7" ht="24" customHeight="1">
      <c r="A9" s="145" t="s">
        <v>4</v>
      </c>
      <c r="B9" s="146" t="s">
        <v>6</v>
      </c>
      <c r="C9" s="147" t="s">
        <v>136</v>
      </c>
      <c r="D9" s="138" t="s">
        <v>35</v>
      </c>
      <c r="E9" s="148" t="s">
        <v>137</v>
      </c>
      <c r="F9" s="150" t="s">
        <v>47</v>
      </c>
    </row>
    <row r="10" spans="1:7" ht="50" customHeight="1">
      <c r="A10" s="145"/>
      <c r="B10" s="146"/>
      <c r="C10" s="147"/>
      <c r="D10" s="138"/>
      <c r="E10" s="149"/>
      <c r="F10" s="151"/>
    </row>
    <row r="11" spans="1:7">
      <c r="A11" s="54" t="s">
        <v>7</v>
      </c>
      <c r="B11" s="55">
        <v>25584</v>
      </c>
      <c r="C11" s="56">
        <v>30920.794520547945</v>
      </c>
      <c r="D11" s="49">
        <v>0.2</v>
      </c>
      <c r="E11" s="57">
        <f>C11/B11*100%-100%</f>
        <v>0.20859891027782762</v>
      </c>
      <c r="F11" s="76" t="s">
        <v>144</v>
      </c>
    </row>
    <row r="12" spans="1:7">
      <c r="A12" s="51" t="s">
        <v>43</v>
      </c>
      <c r="B12" s="52"/>
      <c r="C12" s="58"/>
      <c r="D12" s="59"/>
      <c r="E12" s="53"/>
    </row>
    <row r="14" spans="1:7">
      <c r="A14" s="42" t="s">
        <v>3</v>
      </c>
      <c r="C14" s="60"/>
    </row>
    <row r="16" spans="1:7" ht="56">
      <c r="A16" s="22" t="s">
        <v>1</v>
      </c>
      <c r="B16" s="22" t="s">
        <v>139</v>
      </c>
      <c r="C16" s="44" t="s">
        <v>138</v>
      </c>
      <c r="D16" s="44" t="s">
        <v>140</v>
      </c>
    </row>
    <row r="17" spans="1:11" ht="28">
      <c r="A17" s="61" t="s">
        <v>12</v>
      </c>
      <c r="B17" s="114">
        <v>2339223102.9000001</v>
      </c>
      <c r="C17" s="62">
        <v>1708868533.2</v>
      </c>
      <c r="D17" s="62">
        <f>B17-C17</f>
        <v>630354569.70000005</v>
      </c>
    </row>
    <row r="19" spans="1:11">
      <c r="A19" s="42" t="s">
        <v>29</v>
      </c>
    </row>
    <row r="21" spans="1:11" s="64" customFormat="1" ht="76.5" customHeight="1">
      <c r="A21" s="22" t="s">
        <v>57</v>
      </c>
      <c r="B21" s="22" t="s">
        <v>13</v>
      </c>
      <c r="C21" s="44" t="s">
        <v>122</v>
      </c>
      <c r="D21" s="22" t="s">
        <v>36</v>
      </c>
      <c r="E21" s="22" t="s">
        <v>104</v>
      </c>
      <c r="F21" s="22" t="s">
        <v>105</v>
      </c>
      <c r="G21" s="22" t="s">
        <v>14</v>
      </c>
      <c r="H21" s="22" t="s">
        <v>123</v>
      </c>
      <c r="I21" s="22" t="s">
        <v>15</v>
      </c>
      <c r="J21" s="22" t="s">
        <v>37</v>
      </c>
      <c r="K21" s="63" t="s">
        <v>47</v>
      </c>
    </row>
    <row r="22" spans="1:11" ht="20.149999999999999" customHeight="1">
      <c r="A22" s="28" t="s">
        <v>30</v>
      </c>
      <c r="B22" s="100">
        <v>275.17</v>
      </c>
      <c r="C22" s="100">
        <v>226.35660782203087</v>
      </c>
      <c r="D22" s="101">
        <f>C22/B22*100%-100%</f>
        <v>-0.17739358279597761</v>
      </c>
      <c r="E22" s="100">
        <v>94628379.900000006</v>
      </c>
      <c r="F22" s="102">
        <v>418050</v>
      </c>
      <c r="G22" s="25">
        <f>F22*B22</f>
        <v>115034818.5</v>
      </c>
      <c r="H22" s="25">
        <f>E22-G22</f>
        <v>-20406438.599999994</v>
      </c>
      <c r="I22" s="139">
        <v>0.45</v>
      </c>
      <c r="J22" s="142">
        <v>0.2</v>
      </c>
      <c r="K22" s="135" t="s">
        <v>38</v>
      </c>
    </row>
    <row r="23" spans="1:11" ht="20.149999999999999" customHeight="1">
      <c r="A23" s="28" t="s">
        <v>31</v>
      </c>
      <c r="B23" s="100">
        <v>549.70000000000005</v>
      </c>
      <c r="C23" s="100">
        <v>592</v>
      </c>
      <c r="D23" s="101">
        <f t="shared" ref="D23:D25" si="0">C23/B23*100%-100%</f>
        <v>7.6951064216845388E-2</v>
      </c>
      <c r="E23" s="100">
        <v>2906856</v>
      </c>
      <c r="F23" s="102">
        <f>SUBTOTAL(109,[1]!Мониторинг_2024[кол-во единиц (таблеток, капсул)по контракту])</f>
        <v>5040</v>
      </c>
      <c r="G23" s="25">
        <f>F23*B23</f>
        <v>2770488</v>
      </c>
      <c r="H23" s="25">
        <f t="shared" ref="H23:H26" si="1">E23-G23</f>
        <v>136368</v>
      </c>
      <c r="I23" s="140"/>
      <c r="J23" s="143"/>
      <c r="K23" s="136"/>
    </row>
    <row r="24" spans="1:11" ht="31" customHeight="1">
      <c r="A24" s="28" t="s">
        <v>8</v>
      </c>
      <c r="B24" s="100">
        <v>1066.54</v>
      </c>
      <c r="C24" s="100">
        <v>524.33000000000004</v>
      </c>
      <c r="D24" s="101">
        <f t="shared" si="0"/>
        <v>-0.50838224539164023</v>
      </c>
      <c r="E24" s="100">
        <v>2318923511.0999999</v>
      </c>
      <c r="F24" s="102">
        <v>4422810</v>
      </c>
      <c r="G24" s="25">
        <f>F24*B24</f>
        <v>4717103777.3999996</v>
      </c>
      <c r="H24" s="25">
        <f t="shared" si="1"/>
        <v>-2398180266.2999997</v>
      </c>
      <c r="I24" s="140"/>
      <c r="J24" s="143"/>
      <c r="K24" s="136"/>
    </row>
    <row r="25" spans="1:11" ht="20.149999999999999" customHeight="1">
      <c r="A25" s="28" t="s">
        <v>9</v>
      </c>
      <c r="B25" s="100">
        <v>854.04</v>
      </c>
      <c r="C25" s="100">
        <v>414.22</v>
      </c>
      <c r="D25" s="101">
        <f t="shared" si="0"/>
        <v>-0.51498758840335346</v>
      </c>
      <c r="E25" s="100">
        <v>1483457907.1500001</v>
      </c>
      <c r="F25" s="102">
        <v>3192210</v>
      </c>
      <c r="G25" s="25">
        <f>F25*B25</f>
        <v>2726275028.4000001</v>
      </c>
      <c r="H25" s="25">
        <f t="shared" si="1"/>
        <v>-1242817121.25</v>
      </c>
      <c r="I25" s="140"/>
      <c r="J25" s="143"/>
      <c r="K25" s="136"/>
    </row>
    <row r="26" spans="1:11" ht="20.149999999999999" customHeight="1">
      <c r="A26" s="28" t="s">
        <v>10</v>
      </c>
      <c r="B26" s="100">
        <v>835.01</v>
      </c>
      <c r="C26" s="100">
        <v>835.01</v>
      </c>
      <c r="D26" s="103">
        <v>0</v>
      </c>
      <c r="E26" s="100">
        <v>423800975.39999998</v>
      </c>
      <c r="F26" s="102">
        <v>507540</v>
      </c>
      <c r="G26" s="25">
        <f>F26*B26</f>
        <v>423800975.39999998</v>
      </c>
      <c r="H26" s="25">
        <f t="shared" si="1"/>
        <v>0</v>
      </c>
      <c r="I26" s="140"/>
      <c r="J26" s="143"/>
      <c r="K26" s="136"/>
    </row>
    <row r="27" spans="1:11" ht="20.149999999999999" customHeight="1">
      <c r="A27" s="23" t="s">
        <v>11</v>
      </c>
      <c r="B27" s="65" t="s">
        <v>5</v>
      </c>
      <c r="C27" s="65" t="s">
        <v>5</v>
      </c>
      <c r="D27" s="24" t="s">
        <v>5</v>
      </c>
      <c r="E27" s="62">
        <f>SUM(E22:E26)</f>
        <v>4323717629.5500002</v>
      </c>
      <c r="F27" s="24" t="s">
        <v>5</v>
      </c>
      <c r="G27" s="62">
        <f>SUM(G22:G26)</f>
        <v>7984985087.6999989</v>
      </c>
      <c r="H27" s="62">
        <f>G27-E27</f>
        <v>3661267458.1499987</v>
      </c>
      <c r="I27" s="141"/>
      <c r="J27" s="144"/>
      <c r="K27" s="137"/>
    </row>
    <row r="28" spans="1:11" ht="20.149999999999999" customHeight="1">
      <c r="A28" s="104"/>
      <c r="B28" s="105"/>
      <c r="C28" s="105"/>
      <c r="D28" s="106"/>
      <c r="E28" s="107"/>
      <c r="F28" s="106"/>
      <c r="G28" s="107"/>
      <c r="H28" s="107">
        <f>H27+D17</f>
        <v>4291622027.8499985</v>
      </c>
      <c r="I28" s="108"/>
      <c r="J28" s="109"/>
      <c r="K28" s="106"/>
    </row>
    <row r="29" spans="1:11">
      <c r="A29" s="21" t="s">
        <v>44</v>
      </c>
      <c r="G29" s="66" t="s">
        <v>141</v>
      </c>
      <c r="H29" s="67">
        <v>4716232295.8500004</v>
      </c>
      <c r="I29" s="68">
        <f>H29/K29</f>
        <v>52121933.410215668</v>
      </c>
      <c r="J29" s="21" t="s">
        <v>143</v>
      </c>
      <c r="K29" s="21">
        <v>90.4846</v>
      </c>
    </row>
    <row r="30" spans="1:11">
      <c r="G30" s="66" t="s">
        <v>45</v>
      </c>
      <c r="H30" s="67">
        <v>2677324144.2800002</v>
      </c>
      <c r="I30" s="68">
        <f>H30/K30</f>
        <v>34173560.043857358</v>
      </c>
      <c r="J30" s="21" t="s">
        <v>33</v>
      </c>
      <c r="K30" s="21">
        <v>78.344899999999996</v>
      </c>
    </row>
    <row r="31" spans="1:11">
      <c r="G31" s="66" t="s">
        <v>42</v>
      </c>
      <c r="H31" s="67">
        <v>276069155.14999998</v>
      </c>
      <c r="I31" s="68">
        <f>H31/K31</f>
        <v>4030977.5321995877</v>
      </c>
      <c r="J31" s="21" t="s">
        <v>32</v>
      </c>
      <c r="K31" s="21">
        <v>68.486900000000006</v>
      </c>
    </row>
    <row r="32" spans="1:11">
      <c r="A32" s="23" t="s">
        <v>156</v>
      </c>
      <c r="B32" s="69">
        <v>90326470.986272618</v>
      </c>
      <c r="C32" s="26"/>
      <c r="G32" s="66" t="s">
        <v>142</v>
      </c>
      <c r="H32" s="156">
        <f>SUM(H29:H31)</f>
        <v>7669625595.2800007</v>
      </c>
      <c r="I32" s="71">
        <f>SUM(I29:I31)</f>
        <v>90326470.986272618</v>
      </c>
    </row>
    <row r="33" spans="1:10">
      <c r="A33" s="21" t="s">
        <v>164</v>
      </c>
      <c r="B33" s="68">
        <f>B32-40000000</f>
        <v>50326470.986272618</v>
      </c>
      <c r="F33" s="21" t="s">
        <v>166</v>
      </c>
      <c r="I33" s="72">
        <v>40000000</v>
      </c>
    </row>
    <row r="34" spans="1:10">
      <c r="H34" s="70"/>
    </row>
    <row r="35" spans="1:10">
      <c r="I35" s="73"/>
      <c r="J35" s="74"/>
    </row>
    <row r="36" spans="1:10">
      <c r="A36" s="75" t="s">
        <v>16</v>
      </c>
    </row>
    <row r="37" spans="1:10">
      <c r="A37" s="75" t="s">
        <v>17</v>
      </c>
      <c r="I37" s="26"/>
    </row>
    <row r="38" spans="1:10">
      <c r="A38" s="75" t="s">
        <v>46</v>
      </c>
    </row>
  </sheetData>
  <mergeCells count="9">
    <mergeCell ref="K22:K27"/>
    <mergeCell ref="D9:D10"/>
    <mergeCell ref="I22:I27"/>
    <mergeCell ref="J22:J27"/>
    <mergeCell ref="A9:A10"/>
    <mergeCell ref="B9:B10"/>
    <mergeCell ref="C9:C10"/>
    <mergeCell ref="E9:E10"/>
    <mergeCell ref="F9:F10"/>
  </mergeCells>
  <phoneticPr fontId="3" type="noConversion"/>
  <hyperlinks>
    <hyperlink ref="A17" location="Лист2!A1" display="Эфавиренз 600 мг +ламивудин 300 мг +тенофовир 300 мг 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DW61"/>
  <sheetViews>
    <sheetView showGridLines="0" topLeftCell="A10" workbookViewId="0">
      <selection activeCell="G58" sqref="G58"/>
    </sheetView>
  </sheetViews>
  <sheetFormatPr defaultRowHeight="14.5"/>
  <cols>
    <col min="1" max="1" width="34.6328125" customWidth="1"/>
    <col min="2" max="4" width="18" customWidth="1"/>
    <col min="5" max="5" width="17.6328125" customWidth="1"/>
    <col min="6" max="6" width="16.453125" customWidth="1"/>
    <col min="7" max="7" width="16.1796875" customWidth="1"/>
    <col min="8" max="8" width="16.08984375" customWidth="1"/>
    <col min="9" max="9" width="17.54296875" bestFit="1" customWidth="1"/>
  </cols>
  <sheetData>
    <row r="2" spans="1:16351">
      <c r="A2" s="90">
        <v>2022</v>
      </c>
      <c r="B2" s="29"/>
      <c r="C2" s="29"/>
      <c r="D2" s="29"/>
      <c r="E2" s="29"/>
      <c r="F2" s="29"/>
      <c r="G2" s="29"/>
    </row>
    <row r="3" spans="1:16351" ht="44.5" customHeight="1">
      <c r="A3" s="27" t="s">
        <v>4</v>
      </c>
      <c r="B3" s="27" t="s">
        <v>19</v>
      </c>
      <c r="C3" s="27" t="s">
        <v>18</v>
      </c>
      <c r="D3" s="27" t="s">
        <v>157</v>
      </c>
      <c r="E3" s="27" t="s">
        <v>158</v>
      </c>
      <c r="F3" s="27" t="s">
        <v>159</v>
      </c>
      <c r="G3" s="27" t="s">
        <v>160</v>
      </c>
    </row>
    <row r="4" spans="1:16351">
      <c r="A4" s="30" t="s">
        <v>21</v>
      </c>
      <c r="B4" s="31">
        <v>14.59</v>
      </c>
      <c r="C4" s="31">
        <v>12.52</v>
      </c>
      <c r="D4" s="122">
        <v>36008463</v>
      </c>
      <c r="E4" s="123">
        <v>706523419.97000003</v>
      </c>
      <c r="F4" s="123">
        <v>606047323.73000002</v>
      </c>
      <c r="G4" s="123">
        <v>1800423.1500000358</v>
      </c>
      <c r="H4" s="133"/>
    </row>
    <row r="5" spans="1:16351">
      <c r="A5" s="30" t="s">
        <v>22</v>
      </c>
      <c r="B5" s="31">
        <v>8.98</v>
      </c>
      <c r="C5" s="31">
        <v>7.94</v>
      </c>
      <c r="D5" s="122">
        <v>125497669</v>
      </c>
      <c r="E5" s="123">
        <v>757789553.20999992</v>
      </c>
      <c r="F5" s="123">
        <v>649255705.33000004</v>
      </c>
      <c r="G5" s="123">
        <v>65258787.880000055</v>
      </c>
      <c r="H5" s="133"/>
    </row>
    <row r="6" spans="1:16351">
      <c r="A6" s="30" t="s">
        <v>20</v>
      </c>
      <c r="B6" s="31">
        <v>6.71</v>
      </c>
      <c r="C6" s="31">
        <v>6.71</v>
      </c>
      <c r="D6" s="122">
        <v>106455390</v>
      </c>
      <c r="E6" s="123">
        <v>714315666.89999998</v>
      </c>
      <c r="F6" s="123">
        <v>714315666.89999998</v>
      </c>
      <c r="G6" s="123">
        <v>0</v>
      </c>
      <c r="H6" s="133"/>
    </row>
    <row r="7" spans="1:16351">
      <c r="A7" s="30"/>
      <c r="B7" s="31"/>
      <c r="C7" s="31"/>
      <c r="D7" s="31"/>
      <c r="E7" s="123">
        <v>2178628640.0799999</v>
      </c>
      <c r="F7" s="123">
        <v>1969618695.96</v>
      </c>
      <c r="G7" s="128">
        <v>67059211.030000091</v>
      </c>
    </row>
    <row r="8" spans="1:16351">
      <c r="A8" s="124" t="s">
        <v>161</v>
      </c>
      <c r="B8" s="125">
        <v>11052.2</v>
      </c>
      <c r="C8" s="125">
        <v>9917.0500000000011</v>
      </c>
      <c r="D8" s="125"/>
      <c r="E8" s="125"/>
      <c r="F8" s="125"/>
      <c r="G8" s="126"/>
    </row>
    <row r="9" spans="1:16351">
      <c r="A9" s="29" t="s">
        <v>56</v>
      </c>
      <c r="B9" s="32"/>
      <c r="C9" s="32"/>
      <c r="D9" s="32"/>
      <c r="E9" s="32"/>
      <c r="F9" s="32"/>
      <c r="G9" s="33"/>
    </row>
    <row r="10" spans="1:16351">
      <c r="A10" s="29"/>
      <c r="B10" s="32"/>
      <c r="C10" s="32"/>
      <c r="D10" s="32"/>
      <c r="E10" s="32"/>
      <c r="F10" s="32"/>
      <c r="G10" s="33"/>
    </row>
    <row r="11" spans="1:16351">
      <c r="A11" s="29"/>
      <c r="B11" s="32"/>
      <c r="C11" s="32"/>
      <c r="D11" s="32"/>
      <c r="E11" s="32"/>
      <c r="F11" s="32"/>
      <c r="G11" s="33"/>
    </row>
    <row r="12" spans="1:16351">
      <c r="A12" s="111" t="s">
        <v>132</v>
      </c>
      <c r="B12" s="111"/>
      <c r="C12" s="111"/>
      <c r="D12" s="111"/>
      <c r="E12" s="38">
        <v>67059211.030000091</v>
      </c>
      <c r="F12" s="32" t="s">
        <v>162</v>
      </c>
      <c r="G12" s="129">
        <v>209009944.11999989</v>
      </c>
      <c r="H12" t="s">
        <v>165</v>
      </c>
      <c r="I12" s="127">
        <f>E12+G12</f>
        <v>276069155.14999998</v>
      </c>
    </row>
    <row r="13" spans="1:16351">
      <c r="A13" s="29"/>
      <c r="B13" s="32"/>
      <c r="C13" s="32"/>
      <c r="D13" s="32"/>
      <c r="E13" s="32"/>
      <c r="F13" s="32"/>
      <c r="G13" s="33"/>
    </row>
    <row r="14" spans="1:16351">
      <c r="A14" s="89">
        <v>2023</v>
      </c>
      <c r="B14" s="32"/>
      <c r="C14" s="32"/>
      <c r="D14" s="32"/>
      <c r="E14" s="32"/>
      <c r="F14" s="32"/>
      <c r="G14" s="33"/>
    </row>
    <row r="15" spans="1:16351" ht="29" customHeight="1">
      <c r="A15" s="31" t="s">
        <v>4</v>
      </c>
      <c r="B15" s="31" t="s">
        <v>49</v>
      </c>
      <c r="C15" s="31" t="s">
        <v>48</v>
      </c>
      <c r="D15" s="31" t="s">
        <v>50</v>
      </c>
      <c r="E15" s="31" t="s">
        <v>51</v>
      </c>
      <c r="F15" s="31" t="s">
        <v>53</v>
      </c>
      <c r="G15" s="31" t="s">
        <v>52</v>
      </c>
    </row>
    <row r="16" spans="1:16351" s="2" customFormat="1">
      <c r="A16" s="12" t="s">
        <v>23</v>
      </c>
      <c r="B16" s="13">
        <v>53926580</v>
      </c>
      <c r="C16" s="14">
        <v>213009991</v>
      </c>
      <c r="D16" s="15">
        <v>3.95</v>
      </c>
      <c r="E16" s="15">
        <v>147744.05479452055</v>
      </c>
      <c r="F16" s="16">
        <v>8.98</v>
      </c>
      <c r="G16" s="99">
        <f>(D16/F16)*100%-100%</f>
        <v>-0.56013363028953234</v>
      </c>
      <c r="H16" s="20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</row>
    <row r="17" spans="1:16351" s="2" customFormat="1">
      <c r="A17" s="3" t="s">
        <v>25</v>
      </c>
      <c r="B17" s="4">
        <v>58301218</v>
      </c>
      <c r="C17" s="5">
        <v>391201172.77999997</v>
      </c>
      <c r="D17" s="6">
        <v>6.7099999999999991</v>
      </c>
      <c r="E17" s="6">
        <v>159729.36438356165</v>
      </c>
      <c r="F17" s="7">
        <v>6.71</v>
      </c>
      <c r="G17" s="99">
        <f>(D17/F17)*100%-100%</f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</row>
    <row r="18" spans="1:16351" s="2" customFormat="1">
      <c r="A18" s="1" t="s">
        <v>24</v>
      </c>
      <c r="B18" s="9">
        <v>16792010</v>
      </c>
      <c r="C18" s="10">
        <v>131145598.09999999</v>
      </c>
      <c r="D18" s="6">
        <v>7.81</v>
      </c>
      <c r="E18" s="6">
        <v>46005.506849315068</v>
      </c>
      <c r="F18" s="11">
        <v>14.59</v>
      </c>
      <c r="G18" s="99">
        <f>(D18/F18)*100%-100%</f>
        <v>-0.46470185058259084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</row>
    <row r="19" spans="1:16351" s="2" customFormat="1">
      <c r="A19" s="19" t="s">
        <v>55</v>
      </c>
      <c r="B19" s="18"/>
      <c r="C19" s="130">
        <f>SUM(C16:C18)</f>
        <v>735356761.88</v>
      </c>
      <c r="E19" s="19"/>
      <c r="F19" s="20"/>
      <c r="G19" s="36">
        <v>0.20369999999999999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</row>
    <row r="20" spans="1:16351">
      <c r="A20" s="8" t="s">
        <v>103</v>
      </c>
      <c r="B20" s="113">
        <f>(D16+D17+D18)*365</f>
        <v>6741.5499999999993</v>
      </c>
      <c r="E20" s="36"/>
      <c r="F20" s="29"/>
      <c r="G20" s="29"/>
    </row>
    <row r="21" spans="1:16351">
      <c r="A21" s="8"/>
      <c r="B21" s="110"/>
      <c r="E21" s="36"/>
      <c r="F21" s="29"/>
      <c r="G21" s="29"/>
    </row>
    <row r="22" spans="1:16351">
      <c r="A22" s="8"/>
      <c r="B22" s="110"/>
      <c r="E22" s="36"/>
      <c r="F22" s="29"/>
      <c r="G22" s="29"/>
    </row>
    <row r="23" spans="1:16351">
      <c r="A23" s="29" t="s">
        <v>39</v>
      </c>
      <c r="B23" s="29"/>
      <c r="C23" s="29"/>
      <c r="D23" s="29"/>
      <c r="E23" s="37">
        <f>B16*B5</f>
        <v>484260688.40000004</v>
      </c>
      <c r="F23" s="29"/>
      <c r="G23" s="29"/>
    </row>
    <row r="24" spans="1:16351">
      <c r="A24" s="29" t="s">
        <v>40</v>
      </c>
      <c r="B24" s="29"/>
      <c r="C24" s="29"/>
      <c r="D24" s="29"/>
      <c r="E24" s="37">
        <f>B17*B6</f>
        <v>391201172.77999997</v>
      </c>
      <c r="F24" s="29"/>
      <c r="G24" s="29"/>
    </row>
    <row r="25" spans="1:16351">
      <c r="A25" s="29" t="s">
        <v>41</v>
      </c>
      <c r="B25" s="29"/>
      <c r="C25" s="29"/>
      <c r="D25" s="29"/>
      <c r="E25" s="37">
        <f>B4*B18</f>
        <v>244995425.90000001</v>
      </c>
      <c r="F25" s="29"/>
      <c r="G25" s="29"/>
    </row>
    <row r="26" spans="1:16351">
      <c r="A26" s="29" t="s">
        <v>128</v>
      </c>
      <c r="B26" s="29"/>
      <c r="C26" s="29"/>
      <c r="D26" s="29"/>
      <c r="E26" s="37">
        <f>SUM(E23:E25)</f>
        <v>1120457287.0800002</v>
      </c>
      <c r="F26" s="29"/>
      <c r="G26" s="29"/>
    </row>
    <row r="27" spans="1:16351">
      <c r="A27" s="111" t="s">
        <v>129</v>
      </c>
      <c r="B27" s="111"/>
      <c r="C27" s="111"/>
      <c r="D27" s="111"/>
      <c r="E27" s="131">
        <f>E26-C19</f>
        <v>385100525.20000017</v>
      </c>
      <c r="F27" s="29" t="s">
        <v>163</v>
      </c>
      <c r="G27" s="132">
        <v>2292223619.0799999</v>
      </c>
      <c r="H27" t="s">
        <v>165</v>
      </c>
      <c r="I27" s="134">
        <f>E27+G27</f>
        <v>2677324144.2800002</v>
      </c>
    </row>
    <row r="28" spans="1:16351">
      <c r="A28" s="8"/>
      <c r="B28" s="110"/>
      <c r="E28" s="36"/>
      <c r="F28" s="29"/>
      <c r="G28" s="29"/>
    </row>
    <row r="29" spans="1:16351">
      <c r="A29" s="8"/>
      <c r="B29" s="110"/>
      <c r="E29" s="36"/>
      <c r="F29" s="29"/>
      <c r="G29" s="29"/>
    </row>
    <row r="30" spans="1:16351">
      <c r="A30" s="8"/>
      <c r="B30" s="35"/>
      <c r="C30" s="34"/>
      <c r="D30" s="35"/>
      <c r="E30" s="36"/>
      <c r="F30" s="29"/>
      <c r="G30" s="29"/>
    </row>
    <row r="31" spans="1:16351">
      <c r="A31" s="92">
        <v>2024</v>
      </c>
      <c r="B31" s="29"/>
      <c r="C31" s="34"/>
      <c r="D31" s="35"/>
      <c r="E31" s="36"/>
      <c r="F31" s="29"/>
      <c r="G31" s="29"/>
    </row>
    <row r="32" spans="1:16351" ht="25.5" customHeight="1">
      <c r="A32" s="27" t="s">
        <v>4</v>
      </c>
      <c r="B32" s="27" t="s">
        <v>98</v>
      </c>
      <c r="C32" s="27" t="s">
        <v>99</v>
      </c>
      <c r="D32" s="27" t="s">
        <v>100</v>
      </c>
      <c r="E32" s="27" t="s">
        <v>101</v>
      </c>
      <c r="F32" s="27" t="s">
        <v>53</v>
      </c>
      <c r="G32" s="27" t="s">
        <v>102</v>
      </c>
    </row>
    <row r="33" spans="1:9">
      <c r="A33" s="12" t="s">
        <v>23</v>
      </c>
      <c r="B33" s="96">
        <v>153829170</v>
      </c>
      <c r="C33" s="96">
        <v>858789672</v>
      </c>
      <c r="D33" s="93">
        <v>5.74</v>
      </c>
      <c r="E33" s="15">
        <v>421449.78082191781</v>
      </c>
      <c r="F33" s="16">
        <v>8.98</v>
      </c>
      <c r="G33" s="17">
        <f>(D33/F33)*100%-100%</f>
        <v>-0.36080178173719379</v>
      </c>
    </row>
    <row r="34" spans="1:9">
      <c r="A34" s="3" t="s">
        <v>25</v>
      </c>
      <c r="B34" s="96">
        <v>54572820</v>
      </c>
      <c r="C34" s="96">
        <v>363454981.19999999</v>
      </c>
      <c r="D34" s="94">
        <v>6.66</v>
      </c>
      <c r="E34" s="6">
        <v>149514.57534246575</v>
      </c>
      <c r="F34" s="7">
        <v>6.71</v>
      </c>
      <c r="G34" s="17">
        <f>(D34/F34)*100%-100%</f>
        <v>-7.4515648286139768E-3</v>
      </c>
    </row>
    <row r="35" spans="1:9">
      <c r="A35" s="1" t="s">
        <v>24</v>
      </c>
      <c r="B35" s="97">
        <v>40551990</v>
      </c>
      <c r="C35" s="98">
        <v>486623880</v>
      </c>
      <c r="D35" s="95">
        <v>12</v>
      </c>
      <c r="E35" s="6">
        <v>111101.34246575343</v>
      </c>
      <c r="F35" s="11">
        <v>14.59</v>
      </c>
      <c r="G35" s="17">
        <f>(D35/F35)*100%-100%</f>
        <v>-0.17751884852638788</v>
      </c>
    </row>
    <row r="36" spans="1:9">
      <c r="A36" s="8" t="s">
        <v>55</v>
      </c>
      <c r="B36" s="29"/>
      <c r="C36" s="34">
        <f>SUM(C33:C35)</f>
        <v>1708868533.2</v>
      </c>
      <c r="D36" s="35"/>
      <c r="E36" s="36"/>
      <c r="F36" s="29"/>
      <c r="G36" s="29"/>
    </row>
    <row r="37" spans="1:9">
      <c r="A37" s="8" t="s">
        <v>124</v>
      </c>
      <c r="B37" s="112">
        <f>(D33+D34+D35)*365</f>
        <v>8906</v>
      </c>
      <c r="C37" s="34"/>
      <c r="D37" s="35"/>
      <c r="E37" s="36"/>
      <c r="F37" s="29"/>
      <c r="G37" s="29"/>
    </row>
    <row r="38" spans="1:9">
      <c r="A38" s="29"/>
      <c r="B38" s="29"/>
      <c r="C38" s="29"/>
      <c r="D38" s="29"/>
      <c r="E38" s="29" t="s">
        <v>54</v>
      </c>
      <c r="F38" s="29"/>
      <c r="G38" s="29"/>
    </row>
    <row r="39" spans="1:9">
      <c r="A39" s="29" t="s">
        <v>125</v>
      </c>
      <c r="B39" s="29"/>
      <c r="C39" s="29"/>
      <c r="D39" s="29"/>
      <c r="E39" s="37">
        <f>B33*B5</f>
        <v>1381385946.6000001</v>
      </c>
      <c r="F39" s="29"/>
      <c r="G39" s="29"/>
    </row>
    <row r="40" spans="1:9">
      <c r="A40" s="29" t="s">
        <v>126</v>
      </c>
      <c r="B40" s="29"/>
      <c r="C40" s="29"/>
      <c r="D40" s="29"/>
      <c r="E40" s="37">
        <f>B34*B6</f>
        <v>366183622.19999999</v>
      </c>
      <c r="F40" s="29"/>
      <c r="G40" s="29"/>
    </row>
    <row r="41" spans="1:9">
      <c r="A41" s="29" t="s">
        <v>127</v>
      </c>
      <c r="B41" s="29"/>
      <c r="C41" s="29"/>
      <c r="D41" s="29"/>
      <c r="E41" s="37">
        <f>B35*B4</f>
        <v>591653534.10000002</v>
      </c>
      <c r="F41" s="29"/>
      <c r="G41" s="29"/>
    </row>
    <row r="42" spans="1:9">
      <c r="A42" s="29" t="s">
        <v>130</v>
      </c>
      <c r="B42" s="29"/>
      <c r="C42" s="29"/>
      <c r="D42" s="29"/>
      <c r="E42" s="37">
        <f>SUM(E39:E41)</f>
        <v>2339223102.9000001</v>
      </c>
      <c r="F42" s="29"/>
      <c r="G42" s="29"/>
    </row>
    <row r="43" spans="1:9">
      <c r="A43" s="111" t="s">
        <v>131</v>
      </c>
      <c r="B43" s="111"/>
      <c r="C43" s="111"/>
      <c r="D43" s="111"/>
      <c r="E43" s="131">
        <f>E42-C36</f>
        <v>630354569.70000005</v>
      </c>
      <c r="F43" s="29" t="s">
        <v>162</v>
      </c>
      <c r="G43" s="132">
        <v>4085877726.1499987</v>
      </c>
      <c r="H43" t="s">
        <v>165</v>
      </c>
      <c r="I43" s="134">
        <f>E43+G43</f>
        <v>4716232295.8499985</v>
      </c>
    </row>
    <row r="44" spans="1:9">
      <c r="A44" s="29"/>
      <c r="B44" s="29"/>
      <c r="C44" s="29"/>
      <c r="D44" s="29"/>
      <c r="E44" s="29"/>
      <c r="F44" s="29"/>
      <c r="G44" s="29"/>
    </row>
    <row r="45" spans="1:9">
      <c r="A45" s="29" t="s">
        <v>133</v>
      </c>
      <c r="B45" s="29"/>
      <c r="C45" s="29"/>
      <c r="D45" s="29"/>
      <c r="E45" s="35">
        <f>E43+E27+E12</f>
        <v>1082514305.9300003</v>
      </c>
      <c r="F45" t="s">
        <v>162</v>
      </c>
      <c r="G45" s="127">
        <f>G43+G27+G12</f>
        <v>6587111289.3499985</v>
      </c>
      <c r="H45" t="s">
        <v>165</v>
      </c>
      <c r="I45" s="134">
        <f>G45+E45</f>
        <v>7669625595.2799988</v>
      </c>
    </row>
    <row r="46" spans="1:9">
      <c r="A46" s="29"/>
      <c r="B46" s="29"/>
      <c r="C46" s="29"/>
      <c r="D46" s="29"/>
      <c r="E46" s="29"/>
      <c r="F46" s="29"/>
      <c r="G46" s="29"/>
    </row>
    <row r="47" spans="1:9" ht="52" customHeight="1">
      <c r="A47" s="27" t="s">
        <v>57</v>
      </c>
      <c r="B47" s="27" t="s">
        <v>13</v>
      </c>
      <c r="C47" s="27" t="s">
        <v>96</v>
      </c>
      <c r="D47" s="27" t="s">
        <v>58</v>
      </c>
      <c r="E47" s="27" t="s">
        <v>97</v>
      </c>
      <c r="F47" s="27" t="s">
        <v>59</v>
      </c>
      <c r="G47" s="27" t="s">
        <v>60</v>
      </c>
    </row>
    <row r="48" spans="1:9" ht="20" customHeight="1">
      <c r="A48" s="39" t="s">
        <v>61</v>
      </c>
      <c r="B48" s="115">
        <v>275.17</v>
      </c>
      <c r="C48" s="115">
        <v>226.35660782203087</v>
      </c>
      <c r="D48" s="116">
        <f t="shared" ref="D48:E52" si="0">B48*365</f>
        <v>100437.05</v>
      </c>
      <c r="E48" s="116">
        <f t="shared" si="0"/>
        <v>82620.161855041268</v>
      </c>
      <c r="F48" s="116">
        <f>E48-D48</f>
        <v>-17816.888144958735</v>
      </c>
      <c r="G48" s="117">
        <f>($E48-$D48)/$D48*100%</f>
        <v>-0.17739358279597753</v>
      </c>
      <c r="H48" s="2"/>
    </row>
    <row r="49" spans="1:8" ht="20" customHeight="1">
      <c r="A49" s="39" t="s">
        <v>62</v>
      </c>
      <c r="B49" s="115">
        <v>549.70000000000005</v>
      </c>
      <c r="C49" s="115">
        <v>592</v>
      </c>
      <c r="D49" s="116">
        <f t="shared" si="0"/>
        <v>200640.50000000003</v>
      </c>
      <c r="E49" s="116">
        <f t="shared" si="0"/>
        <v>216080</v>
      </c>
      <c r="F49" s="116">
        <f>E49-D49</f>
        <v>15439.499999999971</v>
      </c>
      <c r="G49" s="117">
        <f>($E49-$D49)/$D49*100%</f>
        <v>7.6951064216845402E-2</v>
      </c>
      <c r="H49" s="2"/>
    </row>
    <row r="50" spans="1:8" s="91" customFormat="1" ht="26.5" customHeight="1">
      <c r="A50" s="39" t="s">
        <v>8</v>
      </c>
      <c r="B50" s="118">
        <v>1066.54</v>
      </c>
      <c r="C50" s="118">
        <v>524.33000000000004</v>
      </c>
      <c r="D50" s="119">
        <f t="shared" si="0"/>
        <v>389287.1</v>
      </c>
      <c r="E50" s="119">
        <f t="shared" si="0"/>
        <v>191380.45</v>
      </c>
      <c r="F50" s="119">
        <f>E50-D50</f>
        <v>-197906.64999999997</v>
      </c>
      <c r="G50" s="117">
        <f>($E50-$D50)/$D50*100%</f>
        <v>-0.50838224539164023</v>
      </c>
      <c r="H50" s="120"/>
    </row>
    <row r="51" spans="1:8" ht="20" customHeight="1">
      <c r="A51" s="39" t="s">
        <v>9</v>
      </c>
      <c r="B51" s="115">
        <v>854.04</v>
      </c>
      <c r="C51" s="115">
        <v>414.22</v>
      </c>
      <c r="D51" s="116">
        <f t="shared" si="0"/>
        <v>311724.59999999998</v>
      </c>
      <c r="E51" s="116">
        <f t="shared" si="0"/>
        <v>151190.30000000002</v>
      </c>
      <c r="F51" s="116">
        <f>E51-D51</f>
        <v>-160534.29999999996</v>
      </c>
      <c r="G51" s="117">
        <f>($E51-$D51)/$D51*100%</f>
        <v>-0.51498758840335335</v>
      </c>
      <c r="H51" s="2"/>
    </row>
    <row r="52" spans="1:8" ht="22.5" customHeight="1">
      <c r="A52" s="39" t="s">
        <v>10</v>
      </c>
      <c r="B52" s="115">
        <v>835.01</v>
      </c>
      <c r="C52" s="115">
        <v>835.01</v>
      </c>
      <c r="D52" s="116">
        <f t="shared" si="0"/>
        <v>304778.65000000002</v>
      </c>
      <c r="E52" s="116">
        <f t="shared" si="0"/>
        <v>304778.65000000002</v>
      </c>
      <c r="F52" s="116">
        <f>E52-D52</f>
        <v>0</v>
      </c>
      <c r="G52" s="117">
        <f>($E52-$D52)/$D52*100%</f>
        <v>0</v>
      </c>
      <c r="H52" s="2"/>
    </row>
    <row r="53" spans="1:8">
      <c r="A53" s="29"/>
      <c r="B53" s="29"/>
      <c r="C53" s="29"/>
      <c r="D53" s="29"/>
      <c r="E53" s="29"/>
      <c r="F53" s="29"/>
      <c r="G53" s="29"/>
    </row>
    <row r="56" spans="1:8">
      <c r="A56" s="153" t="s">
        <v>168</v>
      </c>
      <c r="B56" s="153" t="s">
        <v>167</v>
      </c>
      <c r="C56" s="153" t="s">
        <v>169</v>
      </c>
      <c r="D56" s="154" t="s">
        <v>171</v>
      </c>
      <c r="E56" s="154" t="s">
        <v>165</v>
      </c>
    </row>
    <row r="57" spans="1:8">
      <c r="A57" s="30">
        <v>2021</v>
      </c>
      <c r="B57" s="152">
        <v>11052.2</v>
      </c>
      <c r="C57" s="30" t="s">
        <v>170</v>
      </c>
      <c r="D57" s="30" t="s">
        <v>170</v>
      </c>
      <c r="E57" s="30" t="s">
        <v>170</v>
      </c>
    </row>
    <row r="58" spans="1:8">
      <c r="A58" s="30">
        <v>2022</v>
      </c>
      <c r="B58" s="152">
        <v>9917.0500000000011</v>
      </c>
      <c r="C58" s="152">
        <v>67059211.030000091</v>
      </c>
      <c r="D58" s="152">
        <v>209009944.11999989</v>
      </c>
      <c r="E58" s="152">
        <f>C58+D58</f>
        <v>276069155.14999998</v>
      </c>
    </row>
    <row r="59" spans="1:8">
      <c r="A59" s="30">
        <v>2023</v>
      </c>
      <c r="B59" s="152">
        <v>6741.5499999999993</v>
      </c>
      <c r="C59" s="152">
        <v>385100525.20000017</v>
      </c>
      <c r="D59" s="152">
        <v>2292223619.0799999</v>
      </c>
      <c r="E59" s="152">
        <f t="shared" ref="E59:E60" si="1">C59+D59</f>
        <v>2677324144.2800002</v>
      </c>
    </row>
    <row r="60" spans="1:8">
      <c r="A60" s="30">
        <v>2024</v>
      </c>
      <c r="B60" s="152">
        <v>8906</v>
      </c>
      <c r="C60" s="152">
        <v>630354569.70000005</v>
      </c>
      <c r="D60" s="152">
        <v>4085877726.1499987</v>
      </c>
      <c r="E60" s="152">
        <f t="shared" si="1"/>
        <v>4716232295.8499985</v>
      </c>
    </row>
    <row r="61" spans="1:8">
      <c r="A61" s="153" t="s">
        <v>55</v>
      </c>
      <c r="B61" s="153"/>
      <c r="C61" s="155">
        <f>SUM(C58:C60)</f>
        <v>1082514305.9300003</v>
      </c>
      <c r="D61" s="155">
        <f t="shared" ref="D61:E61" si="2">SUM(D58:D60)</f>
        <v>6587111289.3499985</v>
      </c>
      <c r="E61" s="155">
        <f t="shared" si="2"/>
        <v>7669625595.2799988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96CE-907A-4F71-AEC9-89EBD68DC598}">
  <dimension ref="A2:M45"/>
  <sheetViews>
    <sheetView showGridLines="0" workbookViewId="0">
      <selection activeCell="A22" sqref="A22"/>
    </sheetView>
  </sheetViews>
  <sheetFormatPr defaultRowHeight="12.5"/>
  <cols>
    <col min="1" max="1" width="47.1796875" style="162" customWidth="1"/>
    <col min="2" max="4" width="8.7265625" style="29"/>
    <col min="5" max="6" width="14.08984375" style="29" customWidth="1"/>
    <col min="7" max="7" width="8.7265625" style="29"/>
    <col min="8" max="8" width="15.36328125" style="29" customWidth="1"/>
    <col min="9" max="9" width="14.1796875" style="29" customWidth="1"/>
    <col min="10" max="10" width="19.453125" style="29" customWidth="1"/>
    <col min="11" max="11" width="19" style="29" customWidth="1"/>
    <col min="12" max="12" width="12" style="29" customWidth="1"/>
    <col min="13" max="13" width="12.90625" style="29" customWidth="1"/>
    <col min="14" max="16" width="8.7265625" style="29"/>
    <col min="17" max="17" width="14.6328125" style="29" customWidth="1"/>
    <col min="18" max="16384" width="8.7265625" style="29"/>
  </cols>
  <sheetData>
    <row r="2" spans="1:13" ht="39">
      <c r="A2" s="157" t="s">
        <v>63</v>
      </c>
      <c r="B2" s="157" t="s">
        <v>64</v>
      </c>
      <c r="C2" s="157" t="s">
        <v>65</v>
      </c>
      <c r="D2" s="157" t="s">
        <v>66</v>
      </c>
      <c r="E2" s="157" t="s">
        <v>67</v>
      </c>
      <c r="F2" s="157" t="s">
        <v>68</v>
      </c>
      <c r="G2" s="157" t="s">
        <v>69</v>
      </c>
      <c r="H2" s="157" t="s">
        <v>70</v>
      </c>
      <c r="I2" s="157" t="s">
        <v>71</v>
      </c>
      <c r="J2" s="157" t="s">
        <v>72</v>
      </c>
      <c r="K2" s="157" t="s">
        <v>73</v>
      </c>
      <c r="L2" s="157" t="s">
        <v>74</v>
      </c>
      <c r="M2" s="157" t="s">
        <v>75</v>
      </c>
    </row>
    <row r="3" spans="1:13" s="8" customFormat="1" ht="13" customHeight="1">
      <c r="A3" s="77" t="s">
        <v>76</v>
      </c>
      <c r="B3" s="77">
        <v>2024</v>
      </c>
      <c r="C3" s="78">
        <v>1</v>
      </c>
      <c r="D3" s="78">
        <v>30</v>
      </c>
      <c r="E3" s="79">
        <v>45344</v>
      </c>
      <c r="F3" s="158" t="s">
        <v>77</v>
      </c>
      <c r="G3" s="159" t="s">
        <v>78</v>
      </c>
      <c r="H3" s="80">
        <v>2749145.2</v>
      </c>
      <c r="I3" s="80">
        <v>82474356</v>
      </c>
      <c r="J3" s="81">
        <v>553402928.75999999</v>
      </c>
      <c r="K3" s="15">
        <v>6.71</v>
      </c>
      <c r="L3" s="82">
        <v>201.29999999999998</v>
      </c>
      <c r="M3" s="121">
        <v>225957.13972602741</v>
      </c>
    </row>
    <row r="4" spans="1:13" s="8" customFormat="1" ht="13" customHeight="1">
      <c r="A4" s="1" t="s">
        <v>79</v>
      </c>
      <c r="B4" s="1">
        <v>2024</v>
      </c>
      <c r="C4" s="83">
        <v>1</v>
      </c>
      <c r="D4" s="83">
        <v>30</v>
      </c>
      <c r="E4" s="84">
        <v>45365</v>
      </c>
      <c r="F4" s="160" t="s">
        <v>77</v>
      </c>
      <c r="G4" s="161" t="s">
        <v>80</v>
      </c>
      <c r="H4" s="9">
        <v>808500</v>
      </c>
      <c r="I4" s="9">
        <v>24255000</v>
      </c>
      <c r="J4" s="10">
        <v>291060000</v>
      </c>
      <c r="K4" s="11">
        <v>12</v>
      </c>
      <c r="L4" s="11">
        <v>360</v>
      </c>
      <c r="M4" s="87">
        <v>66452.054794520547</v>
      </c>
    </row>
    <row r="5" spans="1:13" s="8" customFormat="1" ht="13" customHeight="1">
      <c r="A5" s="1" t="s">
        <v>81</v>
      </c>
      <c r="B5" s="1">
        <v>2024</v>
      </c>
      <c r="C5" s="83">
        <v>1</v>
      </c>
      <c r="D5" s="83">
        <v>30</v>
      </c>
      <c r="E5" s="84">
        <v>45369</v>
      </c>
      <c r="F5" s="160" t="s">
        <v>77</v>
      </c>
      <c r="G5" s="161" t="s">
        <v>82</v>
      </c>
      <c r="H5" s="9">
        <v>3052085</v>
      </c>
      <c r="I5" s="9">
        <v>91562550</v>
      </c>
      <c r="J5" s="10">
        <v>490775268</v>
      </c>
      <c r="K5" s="11">
        <v>5.36</v>
      </c>
      <c r="L5" s="11">
        <v>160.80000000000001</v>
      </c>
      <c r="M5" s="87">
        <v>250856.30136986301</v>
      </c>
    </row>
    <row r="6" spans="1:13" s="8" customFormat="1" ht="13" customHeight="1">
      <c r="A6" s="1" t="s">
        <v>79</v>
      </c>
      <c r="B6" s="1">
        <v>2024</v>
      </c>
      <c r="C6" s="83">
        <v>1</v>
      </c>
      <c r="D6" s="83">
        <v>30</v>
      </c>
      <c r="E6" s="84">
        <v>45392</v>
      </c>
      <c r="F6" s="160" t="s">
        <v>77</v>
      </c>
      <c r="G6" s="161" t="s">
        <v>83</v>
      </c>
      <c r="H6" s="9">
        <v>543233</v>
      </c>
      <c r="I6" s="9">
        <v>16296990</v>
      </c>
      <c r="J6" s="10">
        <v>195563880</v>
      </c>
      <c r="K6" s="11">
        <v>12</v>
      </c>
      <c r="L6" s="85">
        <v>360</v>
      </c>
      <c r="M6" s="87">
        <v>44649.28767123288</v>
      </c>
    </row>
    <row r="7" spans="1:13" s="8" customFormat="1" ht="13" customHeight="1">
      <c r="A7" s="1" t="s">
        <v>76</v>
      </c>
      <c r="B7" s="1">
        <v>2024</v>
      </c>
      <c r="C7" s="83">
        <v>1</v>
      </c>
      <c r="D7" s="83">
        <v>30</v>
      </c>
      <c r="E7" s="84">
        <v>45397</v>
      </c>
      <c r="F7" s="160" t="s">
        <v>77</v>
      </c>
      <c r="G7" s="161" t="s">
        <v>84</v>
      </c>
      <c r="H7" s="9">
        <v>1819094</v>
      </c>
      <c r="I7" s="9">
        <v>54572820</v>
      </c>
      <c r="J7" s="10">
        <v>363454981.19999999</v>
      </c>
      <c r="K7" s="11">
        <v>6.66</v>
      </c>
      <c r="L7" s="85">
        <v>199.79999999999998</v>
      </c>
      <c r="M7" s="87">
        <v>149514.57534246575</v>
      </c>
    </row>
    <row r="8" spans="1:13" s="8" customFormat="1" ht="13" customHeight="1">
      <c r="A8" s="1" t="s">
        <v>81</v>
      </c>
      <c r="B8" s="1">
        <v>2024</v>
      </c>
      <c r="C8" s="83">
        <v>1</v>
      </c>
      <c r="D8" s="83">
        <v>30</v>
      </c>
      <c r="E8" s="84">
        <v>45398</v>
      </c>
      <c r="F8" s="160" t="s">
        <v>77</v>
      </c>
      <c r="G8" s="161" t="s">
        <v>85</v>
      </c>
      <c r="H8" s="9">
        <v>2075554</v>
      </c>
      <c r="I8" s="9">
        <v>62266620</v>
      </c>
      <c r="J8" s="10">
        <v>368014404</v>
      </c>
      <c r="K8" s="11">
        <v>5.9102999970128458</v>
      </c>
      <c r="L8" s="85">
        <v>177.30899991038538</v>
      </c>
      <c r="M8" s="87">
        <v>170593.4794520548</v>
      </c>
    </row>
    <row r="9" spans="1:13" s="8" customFormat="1" ht="13" customHeight="1">
      <c r="A9" s="1" t="s">
        <v>7</v>
      </c>
      <c r="B9" s="1">
        <v>2024</v>
      </c>
      <c r="C9" s="83">
        <v>1</v>
      </c>
      <c r="D9" s="83">
        <v>30</v>
      </c>
      <c r="E9" s="84">
        <v>45313</v>
      </c>
      <c r="F9" s="160" t="s">
        <v>77</v>
      </c>
      <c r="G9" s="161" t="s">
        <v>86</v>
      </c>
      <c r="H9" s="9">
        <v>332473</v>
      </c>
      <c r="I9" s="9">
        <v>9974190</v>
      </c>
      <c r="J9" s="10">
        <v>46479725.399999999</v>
      </c>
      <c r="K9" s="11">
        <v>4.66</v>
      </c>
      <c r="L9" s="85">
        <v>139.79999999999998</v>
      </c>
      <c r="M9" s="87">
        <v>27326.547945205479</v>
      </c>
    </row>
    <row r="10" spans="1:13" s="8" customFormat="1" ht="13" customHeight="1">
      <c r="A10" s="1" t="s">
        <v>7</v>
      </c>
      <c r="B10" s="1">
        <v>2024</v>
      </c>
      <c r="C10" s="83">
        <v>1</v>
      </c>
      <c r="D10" s="83">
        <v>30</v>
      </c>
      <c r="E10" s="84">
        <v>45337</v>
      </c>
      <c r="F10" s="160" t="s">
        <v>77</v>
      </c>
      <c r="G10" s="161" t="s">
        <v>87</v>
      </c>
      <c r="H10" s="9">
        <v>17814</v>
      </c>
      <c r="I10" s="9">
        <v>534420</v>
      </c>
      <c r="J10" s="10">
        <v>2490397.2000000002</v>
      </c>
      <c r="K10" s="11">
        <v>4.66</v>
      </c>
      <c r="L10" s="85">
        <v>139.80000000000001</v>
      </c>
      <c r="M10" s="87">
        <v>1464.1643835616439</v>
      </c>
    </row>
    <row r="11" spans="1:13" s="8" customFormat="1" ht="13" customHeight="1">
      <c r="A11" s="1" t="s">
        <v>27</v>
      </c>
      <c r="B11" s="1">
        <v>2024</v>
      </c>
      <c r="C11" s="83">
        <v>1</v>
      </c>
      <c r="D11" s="83">
        <v>30</v>
      </c>
      <c r="E11" s="84">
        <v>45196</v>
      </c>
      <c r="F11" s="160" t="s">
        <v>77</v>
      </c>
      <c r="G11" s="161" t="s">
        <v>88</v>
      </c>
      <c r="H11" s="9">
        <v>12973.5</v>
      </c>
      <c r="I11" s="9">
        <v>389205</v>
      </c>
      <c r="J11" s="10">
        <v>161212603.05000001</v>
      </c>
      <c r="K11" s="15">
        <v>414.21000000000004</v>
      </c>
      <c r="L11" s="86">
        <v>12426.300000000001</v>
      </c>
      <c r="M11" s="87">
        <v>1066.3150684931506</v>
      </c>
    </row>
    <row r="12" spans="1:13" s="8" customFormat="1" ht="13" customHeight="1">
      <c r="A12" s="1" t="s">
        <v>26</v>
      </c>
      <c r="B12" s="1">
        <v>2024</v>
      </c>
      <c r="C12" s="83">
        <v>1</v>
      </c>
      <c r="D12" s="83">
        <v>30</v>
      </c>
      <c r="E12" s="84">
        <v>45273</v>
      </c>
      <c r="F12" s="160" t="s">
        <v>77</v>
      </c>
      <c r="G12" s="161" t="s">
        <v>89</v>
      </c>
      <c r="H12" s="9">
        <v>63438</v>
      </c>
      <c r="I12" s="9">
        <v>1903140</v>
      </c>
      <c r="J12" s="10">
        <v>997835333.39999998</v>
      </c>
      <c r="K12" s="6">
        <v>524.30999999999995</v>
      </c>
      <c r="L12" s="88">
        <v>15729.3</v>
      </c>
      <c r="M12" s="87">
        <v>5214.0821917808216</v>
      </c>
    </row>
    <row r="13" spans="1:13" s="8" customFormat="1" ht="13" customHeight="1">
      <c r="A13" s="1" t="s">
        <v>28</v>
      </c>
      <c r="B13" s="1">
        <v>2024</v>
      </c>
      <c r="C13" s="83">
        <v>1</v>
      </c>
      <c r="D13" s="83">
        <v>30</v>
      </c>
      <c r="E13" s="84">
        <v>45287</v>
      </c>
      <c r="F13" s="160" t="s">
        <v>77</v>
      </c>
      <c r="G13" s="161" t="s">
        <v>90</v>
      </c>
      <c r="H13" s="9">
        <v>10118</v>
      </c>
      <c r="I13" s="9">
        <v>303540</v>
      </c>
      <c r="J13" s="10">
        <v>253458935.40000001</v>
      </c>
      <c r="K13" s="6">
        <v>835.01</v>
      </c>
      <c r="L13" s="88">
        <v>25050.3</v>
      </c>
      <c r="M13" s="87">
        <v>831.61643835616439</v>
      </c>
    </row>
    <row r="14" spans="1:13" s="8" customFormat="1" ht="13" customHeight="1">
      <c r="A14" s="1" t="s">
        <v>27</v>
      </c>
      <c r="B14" s="1">
        <v>2024</v>
      </c>
      <c r="C14" s="83">
        <v>1</v>
      </c>
      <c r="D14" s="83">
        <v>30</v>
      </c>
      <c r="E14" s="84">
        <v>45288</v>
      </c>
      <c r="F14" s="160" t="s">
        <v>77</v>
      </c>
      <c r="G14" s="161" t="s">
        <v>91</v>
      </c>
      <c r="H14" s="9">
        <v>63654</v>
      </c>
      <c r="I14" s="9">
        <v>1909620</v>
      </c>
      <c r="J14" s="10">
        <v>790983700.20000005</v>
      </c>
      <c r="K14" s="6">
        <v>414.21000000000004</v>
      </c>
      <c r="L14" s="88">
        <v>12426.300000000001</v>
      </c>
      <c r="M14" s="87">
        <v>5231.8356164383558</v>
      </c>
    </row>
    <row r="15" spans="1:13" s="8" customFormat="1" ht="13" customHeight="1">
      <c r="A15" s="1" t="s">
        <v>27</v>
      </c>
      <c r="B15" s="1">
        <v>2024</v>
      </c>
      <c r="C15" s="83">
        <v>1</v>
      </c>
      <c r="D15" s="83">
        <v>30</v>
      </c>
      <c r="E15" s="84">
        <v>45392</v>
      </c>
      <c r="F15" s="160" t="s">
        <v>77</v>
      </c>
      <c r="G15" s="161" t="s">
        <v>92</v>
      </c>
      <c r="H15" s="9">
        <v>42753</v>
      </c>
      <c r="I15" s="9">
        <v>1282590</v>
      </c>
      <c r="J15" s="10">
        <v>531261603.89999998</v>
      </c>
      <c r="K15" s="11">
        <v>414.21</v>
      </c>
      <c r="L15" s="85">
        <v>12426.3</v>
      </c>
      <c r="M15" s="87">
        <v>3513.9452054794519</v>
      </c>
    </row>
    <row r="16" spans="1:13" s="8" customFormat="1" ht="13" customHeight="1">
      <c r="A16" s="1" t="s">
        <v>26</v>
      </c>
      <c r="B16" s="1">
        <v>2024</v>
      </c>
      <c r="C16" s="83">
        <v>1</v>
      </c>
      <c r="D16" s="83">
        <v>30</v>
      </c>
      <c r="E16" s="84">
        <v>45394</v>
      </c>
      <c r="F16" s="160" t="s">
        <v>77</v>
      </c>
      <c r="G16" s="161" t="s">
        <v>93</v>
      </c>
      <c r="H16" s="9">
        <v>80130</v>
      </c>
      <c r="I16" s="9">
        <v>2403900</v>
      </c>
      <c r="J16" s="10">
        <v>1260388809</v>
      </c>
      <c r="K16" s="11">
        <v>524.30999999999995</v>
      </c>
      <c r="L16" s="85">
        <v>15729.3</v>
      </c>
      <c r="M16" s="87">
        <v>6586.0273972602736</v>
      </c>
    </row>
    <row r="17" spans="1:13" s="8" customFormat="1" ht="13" customHeight="1">
      <c r="A17" s="1" t="s">
        <v>28</v>
      </c>
      <c r="B17" s="1">
        <v>2024</v>
      </c>
      <c r="C17" s="83">
        <v>1</v>
      </c>
      <c r="D17" s="83">
        <v>30</v>
      </c>
      <c r="E17" s="84">
        <v>45398</v>
      </c>
      <c r="F17" s="160" t="s">
        <v>77</v>
      </c>
      <c r="G17" s="161" t="s">
        <v>94</v>
      </c>
      <c r="H17" s="9">
        <v>6800</v>
      </c>
      <c r="I17" s="9">
        <v>204000</v>
      </c>
      <c r="J17" s="10">
        <v>170342040</v>
      </c>
      <c r="K17" s="11">
        <v>835.01</v>
      </c>
      <c r="L17" s="85">
        <v>25050.3</v>
      </c>
      <c r="M17" s="87">
        <v>558.90410958904113</v>
      </c>
    </row>
    <row r="18" spans="1:13" s="8" customFormat="1" ht="13" customHeight="1">
      <c r="A18" s="1" t="s">
        <v>26</v>
      </c>
      <c r="B18" s="1">
        <v>2024</v>
      </c>
      <c r="C18" s="83">
        <v>1</v>
      </c>
      <c r="D18" s="83">
        <v>30</v>
      </c>
      <c r="E18" s="84">
        <v>45441</v>
      </c>
      <c r="F18" s="160" t="s">
        <v>77</v>
      </c>
      <c r="G18" s="161" t="s">
        <v>95</v>
      </c>
      <c r="H18" s="9">
        <v>3859</v>
      </c>
      <c r="I18" s="9">
        <v>115770</v>
      </c>
      <c r="J18" s="10">
        <v>60699368.700000003</v>
      </c>
      <c r="K18" s="11">
        <v>524.31000000000006</v>
      </c>
      <c r="L18" s="85">
        <v>15729.300000000001</v>
      </c>
      <c r="M18" s="87">
        <v>317.17808219178085</v>
      </c>
    </row>
    <row r="20" spans="1:13">
      <c r="A20" s="162" t="s">
        <v>121</v>
      </c>
    </row>
    <row r="21" spans="1:13">
      <c r="A21" s="30" t="s">
        <v>106</v>
      </c>
      <c r="B21" s="1">
        <v>2024</v>
      </c>
      <c r="C21" s="30">
        <v>1</v>
      </c>
      <c r="D21" s="30">
        <v>30</v>
      </c>
      <c r="E21" s="163">
        <v>45355</v>
      </c>
      <c r="F21" s="163" t="s">
        <v>155</v>
      </c>
      <c r="G21" s="30" t="s">
        <v>107</v>
      </c>
      <c r="H21" s="30">
        <v>30</v>
      </c>
      <c r="I21" s="30">
        <v>900</v>
      </c>
      <c r="J21" s="152">
        <v>218916</v>
      </c>
      <c r="K21" s="152">
        <v>243.24</v>
      </c>
      <c r="L21" s="152">
        <v>7297.2</v>
      </c>
      <c r="M21" s="164">
        <v>2.4657534246575343</v>
      </c>
    </row>
    <row r="22" spans="1:13">
      <c r="A22" s="30" t="s">
        <v>106</v>
      </c>
      <c r="B22" s="1">
        <v>2024</v>
      </c>
      <c r="C22" s="30">
        <v>1</v>
      </c>
      <c r="D22" s="30">
        <v>30</v>
      </c>
      <c r="E22" s="163">
        <v>45336</v>
      </c>
      <c r="F22" s="163" t="s">
        <v>155</v>
      </c>
      <c r="G22" s="30" t="s">
        <v>108</v>
      </c>
      <c r="H22" s="30">
        <v>300</v>
      </c>
      <c r="I22" s="30">
        <v>9000</v>
      </c>
      <c r="J22" s="152">
        <v>1919610</v>
      </c>
      <c r="K22" s="152">
        <v>213.29</v>
      </c>
      <c r="L22" s="152">
        <v>6398.7</v>
      </c>
      <c r="M22" s="164">
        <v>24.657534246575345</v>
      </c>
    </row>
    <row r="23" spans="1:13">
      <c r="A23" s="30" t="s">
        <v>106</v>
      </c>
      <c r="B23" s="1">
        <v>2024</v>
      </c>
      <c r="C23" s="30">
        <v>1</v>
      </c>
      <c r="D23" s="30">
        <v>30</v>
      </c>
      <c r="E23" s="163">
        <v>45334</v>
      </c>
      <c r="F23" s="163" t="s">
        <v>155</v>
      </c>
      <c r="G23" s="30" t="s">
        <v>109</v>
      </c>
      <c r="H23" s="30">
        <v>8000</v>
      </c>
      <c r="I23" s="30">
        <v>240000</v>
      </c>
      <c r="J23" s="152">
        <v>53582400</v>
      </c>
      <c r="K23" s="152">
        <v>223.26</v>
      </c>
      <c r="L23" s="152">
        <v>6697.8</v>
      </c>
      <c r="M23" s="164">
        <v>657.53424657534242</v>
      </c>
    </row>
    <row r="24" spans="1:13">
      <c r="A24" s="30" t="s">
        <v>110</v>
      </c>
      <c r="B24" s="1">
        <v>2024</v>
      </c>
      <c r="C24" s="30">
        <v>1</v>
      </c>
      <c r="D24" s="30">
        <v>30</v>
      </c>
      <c r="E24" s="163">
        <v>45398</v>
      </c>
      <c r="F24" s="163" t="s">
        <v>155</v>
      </c>
      <c r="G24" s="30" t="s">
        <v>111</v>
      </c>
      <c r="H24" s="30">
        <v>120</v>
      </c>
      <c r="I24" s="30">
        <v>3600</v>
      </c>
      <c r="J24" s="152">
        <v>2147976</v>
      </c>
      <c r="K24" s="152">
        <v>596.66</v>
      </c>
      <c r="L24" s="152">
        <v>17899.8</v>
      </c>
      <c r="M24" s="164">
        <v>9.8630136986301373</v>
      </c>
    </row>
    <row r="25" spans="1:13">
      <c r="A25" s="30" t="s">
        <v>106</v>
      </c>
      <c r="B25" s="1">
        <v>2024</v>
      </c>
      <c r="C25" s="30">
        <v>1</v>
      </c>
      <c r="D25" s="30">
        <v>30</v>
      </c>
      <c r="E25" s="163">
        <v>45324</v>
      </c>
      <c r="F25" s="163" t="s">
        <v>155</v>
      </c>
      <c r="G25" s="30" t="s">
        <v>112</v>
      </c>
      <c r="H25" s="30">
        <v>170</v>
      </c>
      <c r="I25" s="30">
        <v>5100</v>
      </c>
      <c r="J25" s="152">
        <v>1056210</v>
      </c>
      <c r="K25" s="152">
        <v>207.1</v>
      </c>
      <c r="L25" s="152">
        <v>6213</v>
      </c>
      <c r="M25" s="164">
        <v>13.972602739726028</v>
      </c>
    </row>
    <row r="26" spans="1:13">
      <c r="A26" s="30" t="s">
        <v>106</v>
      </c>
      <c r="B26" s="1">
        <v>2024</v>
      </c>
      <c r="C26" s="30">
        <v>1</v>
      </c>
      <c r="D26" s="30">
        <v>30</v>
      </c>
      <c r="E26" s="163">
        <v>45237</v>
      </c>
      <c r="F26" s="163" t="s">
        <v>155</v>
      </c>
      <c r="G26" s="30" t="s">
        <v>113</v>
      </c>
      <c r="H26" s="30">
        <v>1800</v>
      </c>
      <c r="I26" s="30">
        <v>54000</v>
      </c>
      <c r="J26" s="152">
        <v>12896280</v>
      </c>
      <c r="K26" s="152">
        <v>238.82</v>
      </c>
      <c r="L26" s="152">
        <v>7164.6</v>
      </c>
      <c r="M26" s="164">
        <v>147.94520547945206</v>
      </c>
    </row>
    <row r="27" spans="1:13">
      <c r="A27" s="30" t="s">
        <v>106</v>
      </c>
      <c r="B27" s="1">
        <v>2024</v>
      </c>
      <c r="C27" s="30">
        <v>1</v>
      </c>
      <c r="D27" s="30">
        <v>30</v>
      </c>
      <c r="E27" s="163">
        <v>45434</v>
      </c>
      <c r="F27" s="163" t="s">
        <v>155</v>
      </c>
      <c r="G27" s="30" t="s">
        <v>114</v>
      </c>
      <c r="H27" s="30">
        <v>1200</v>
      </c>
      <c r="I27" s="30">
        <v>36000</v>
      </c>
      <c r="J27" s="152">
        <v>8460720</v>
      </c>
      <c r="K27" s="152">
        <v>235.02</v>
      </c>
      <c r="L27" s="152">
        <v>7050.6</v>
      </c>
      <c r="M27" s="164">
        <v>98.630136986301366</v>
      </c>
    </row>
    <row r="28" spans="1:13">
      <c r="A28" s="30" t="s">
        <v>106</v>
      </c>
      <c r="B28" s="1">
        <v>2024</v>
      </c>
      <c r="C28" s="30">
        <v>1</v>
      </c>
      <c r="D28" s="30">
        <v>30</v>
      </c>
      <c r="E28" s="163">
        <v>45392</v>
      </c>
      <c r="F28" s="163" t="s">
        <v>155</v>
      </c>
      <c r="G28" s="30" t="s">
        <v>115</v>
      </c>
      <c r="H28" s="30">
        <v>24</v>
      </c>
      <c r="I28" s="30">
        <v>720</v>
      </c>
      <c r="J28" s="152">
        <v>205398</v>
      </c>
      <c r="K28" s="152">
        <v>285.27499999999998</v>
      </c>
      <c r="L28" s="152">
        <v>8558.25</v>
      </c>
      <c r="M28" s="164">
        <v>1.9726027397260273</v>
      </c>
    </row>
    <row r="29" spans="1:13">
      <c r="A29" s="30" t="s">
        <v>106</v>
      </c>
      <c r="B29" s="1">
        <v>2024</v>
      </c>
      <c r="C29" s="30">
        <v>1</v>
      </c>
      <c r="D29" s="30">
        <v>30</v>
      </c>
      <c r="E29" s="163">
        <v>45386</v>
      </c>
      <c r="F29" s="163" t="s">
        <v>155</v>
      </c>
      <c r="G29" s="30" t="s">
        <v>116</v>
      </c>
      <c r="H29" s="30">
        <v>2310</v>
      </c>
      <c r="I29" s="30">
        <v>69300</v>
      </c>
      <c r="J29" s="152">
        <v>15611904</v>
      </c>
      <c r="K29" s="152">
        <v>225.28</v>
      </c>
      <c r="L29" s="152">
        <v>6758.4</v>
      </c>
      <c r="M29" s="164">
        <v>189.86301369863017</v>
      </c>
    </row>
    <row r="30" spans="1:13">
      <c r="A30" s="30" t="s">
        <v>106</v>
      </c>
      <c r="B30" s="1">
        <v>2024</v>
      </c>
      <c r="C30" s="30">
        <v>1</v>
      </c>
      <c r="D30" s="30">
        <v>30</v>
      </c>
      <c r="E30" s="163">
        <v>45363</v>
      </c>
      <c r="F30" s="163" t="s">
        <v>155</v>
      </c>
      <c r="G30" s="30" t="s">
        <v>117</v>
      </c>
      <c r="H30" s="30">
        <v>36</v>
      </c>
      <c r="I30" s="30">
        <v>1080</v>
      </c>
      <c r="J30" s="152">
        <v>248756.4</v>
      </c>
      <c r="K30" s="152">
        <v>230.33</v>
      </c>
      <c r="L30" s="152">
        <v>6909.9</v>
      </c>
      <c r="M30" s="164">
        <v>2.9589041095890409</v>
      </c>
    </row>
    <row r="31" spans="1:13">
      <c r="A31" s="30" t="s">
        <v>106</v>
      </c>
      <c r="B31" s="1">
        <v>2024</v>
      </c>
      <c r="C31" s="30">
        <v>1</v>
      </c>
      <c r="D31" s="30">
        <v>30</v>
      </c>
      <c r="E31" s="163">
        <v>45414</v>
      </c>
      <c r="F31" s="163" t="s">
        <v>155</v>
      </c>
      <c r="G31" s="30" t="s">
        <v>118</v>
      </c>
      <c r="H31" s="30">
        <v>15</v>
      </c>
      <c r="I31" s="30">
        <v>450</v>
      </c>
      <c r="J31" s="152">
        <v>93595.5</v>
      </c>
      <c r="K31" s="152">
        <v>207.99</v>
      </c>
      <c r="L31" s="152">
        <v>6239.7</v>
      </c>
      <c r="M31" s="164">
        <v>1.2328767123287672</v>
      </c>
    </row>
    <row r="32" spans="1:13">
      <c r="A32" s="30" t="s">
        <v>110</v>
      </c>
      <c r="B32" s="1">
        <v>2024</v>
      </c>
      <c r="C32" s="30">
        <v>1</v>
      </c>
      <c r="D32" s="30">
        <v>30</v>
      </c>
      <c r="E32" s="163">
        <v>45250</v>
      </c>
      <c r="F32" s="163" t="s">
        <v>155</v>
      </c>
      <c r="G32" s="30" t="s">
        <v>119</v>
      </c>
      <c r="H32" s="30">
        <v>48</v>
      </c>
      <c r="I32" s="30">
        <v>1440</v>
      </c>
      <c r="J32" s="152">
        <v>758880</v>
      </c>
      <c r="K32" s="152">
        <v>527</v>
      </c>
      <c r="L32" s="152">
        <v>15810</v>
      </c>
      <c r="M32" s="164">
        <v>3.9452054794520546</v>
      </c>
    </row>
    <row r="33" spans="1:13">
      <c r="A33" s="30" t="s">
        <v>106</v>
      </c>
      <c r="B33" s="1">
        <v>2024</v>
      </c>
      <c r="C33" s="30">
        <v>1</v>
      </c>
      <c r="D33" s="30">
        <v>30</v>
      </c>
      <c r="E33" s="163">
        <v>45418</v>
      </c>
      <c r="F33" s="163" t="s">
        <v>155</v>
      </c>
      <c r="G33" s="30" t="s">
        <v>120</v>
      </c>
      <c r="H33" s="30">
        <v>50</v>
      </c>
      <c r="I33" s="30">
        <v>1500</v>
      </c>
      <c r="J33" s="152">
        <v>334590</v>
      </c>
      <c r="K33" s="152">
        <v>223.06</v>
      </c>
      <c r="L33" s="152">
        <v>6691.8</v>
      </c>
      <c r="M33" s="164">
        <v>4.1095890410958908</v>
      </c>
    </row>
    <row r="34" spans="1:13">
      <c r="A34" s="165" t="s">
        <v>7</v>
      </c>
      <c r="B34" s="165">
        <v>2024</v>
      </c>
      <c r="C34" s="165">
        <v>1</v>
      </c>
      <c r="D34" s="165">
        <v>30</v>
      </c>
      <c r="E34" s="166">
        <v>45328</v>
      </c>
      <c r="F34" s="167" t="s">
        <v>155</v>
      </c>
      <c r="G34" s="165" t="s">
        <v>145</v>
      </c>
      <c r="H34" s="165">
        <v>4200</v>
      </c>
      <c r="I34" s="165">
        <v>126000</v>
      </c>
      <c r="J34" s="168">
        <v>2111760</v>
      </c>
      <c r="K34" s="165">
        <v>16.760000000000002</v>
      </c>
      <c r="L34" s="165">
        <v>502.8</v>
      </c>
      <c r="M34" s="169">
        <v>345.20547945205482</v>
      </c>
    </row>
    <row r="35" spans="1:13">
      <c r="A35" s="170" t="s">
        <v>7</v>
      </c>
      <c r="B35" s="165">
        <v>2024</v>
      </c>
      <c r="C35" s="170">
        <v>1</v>
      </c>
      <c r="D35" s="170">
        <v>30</v>
      </c>
      <c r="E35" s="167">
        <v>45314</v>
      </c>
      <c r="F35" s="167" t="s">
        <v>155</v>
      </c>
      <c r="G35" s="170" t="s">
        <v>146</v>
      </c>
      <c r="H35" s="170">
        <v>50</v>
      </c>
      <c r="I35" s="170">
        <v>1500</v>
      </c>
      <c r="J35" s="116">
        <v>24705</v>
      </c>
      <c r="K35" s="170">
        <v>16.47</v>
      </c>
      <c r="L35" s="170">
        <v>494.1</v>
      </c>
      <c r="M35" s="171">
        <v>4.1095890410958908</v>
      </c>
    </row>
    <row r="36" spans="1:13">
      <c r="A36" s="165" t="s">
        <v>7</v>
      </c>
      <c r="B36" s="165">
        <v>2024</v>
      </c>
      <c r="C36" s="165">
        <v>1</v>
      </c>
      <c r="D36" s="165">
        <v>30</v>
      </c>
      <c r="E36" s="166">
        <v>45364</v>
      </c>
      <c r="F36" s="167" t="s">
        <v>155</v>
      </c>
      <c r="G36" s="165" t="s">
        <v>147</v>
      </c>
      <c r="H36" s="165">
        <v>464</v>
      </c>
      <c r="I36" s="165">
        <v>13920</v>
      </c>
      <c r="J36" s="168">
        <v>231294.72</v>
      </c>
      <c r="K36" s="165">
        <v>16.616</v>
      </c>
      <c r="L36" s="165">
        <v>498.48</v>
      </c>
      <c r="M36" s="169">
        <v>38.136986301369866</v>
      </c>
    </row>
    <row r="37" spans="1:13">
      <c r="A37" s="170" t="s">
        <v>7</v>
      </c>
      <c r="B37" s="165">
        <v>2024</v>
      </c>
      <c r="C37" s="170">
        <v>1</v>
      </c>
      <c r="D37" s="170">
        <v>30</v>
      </c>
      <c r="E37" s="167">
        <v>45372</v>
      </c>
      <c r="F37" s="167" t="s">
        <v>155</v>
      </c>
      <c r="G37" s="170" t="s">
        <v>148</v>
      </c>
      <c r="H37" s="170">
        <v>10000</v>
      </c>
      <c r="I37" s="170">
        <v>300000</v>
      </c>
      <c r="J37" s="116">
        <v>5094000</v>
      </c>
      <c r="K37" s="170">
        <v>16.98</v>
      </c>
      <c r="L37" s="170">
        <v>509.4</v>
      </c>
      <c r="M37" s="171">
        <v>821.91780821917803</v>
      </c>
    </row>
    <row r="38" spans="1:13">
      <c r="A38" s="165" t="s">
        <v>7</v>
      </c>
      <c r="B38" s="165">
        <v>2024</v>
      </c>
      <c r="C38" s="165">
        <v>1</v>
      </c>
      <c r="D38" s="165">
        <v>30</v>
      </c>
      <c r="E38" s="166">
        <v>45324</v>
      </c>
      <c r="F38" s="167" t="s">
        <v>155</v>
      </c>
      <c r="G38" s="165" t="s">
        <v>149</v>
      </c>
      <c r="H38" s="165">
        <v>1000</v>
      </c>
      <c r="I38" s="165">
        <v>30000</v>
      </c>
      <c r="J38" s="168">
        <v>492480</v>
      </c>
      <c r="K38" s="165">
        <v>16.416</v>
      </c>
      <c r="L38" s="165">
        <v>492.48</v>
      </c>
      <c r="M38" s="169">
        <v>82.191780821917803</v>
      </c>
    </row>
    <row r="39" spans="1:13">
      <c r="A39" s="170" t="s">
        <v>7</v>
      </c>
      <c r="B39" s="165">
        <v>2024</v>
      </c>
      <c r="C39" s="170">
        <v>1</v>
      </c>
      <c r="D39" s="170">
        <v>30</v>
      </c>
      <c r="E39" s="167">
        <v>45357</v>
      </c>
      <c r="F39" s="167" t="s">
        <v>155</v>
      </c>
      <c r="G39" s="170" t="s">
        <v>150</v>
      </c>
      <c r="H39" s="170">
        <v>1000</v>
      </c>
      <c r="I39" s="170">
        <v>30000</v>
      </c>
      <c r="J39" s="116">
        <v>492480</v>
      </c>
      <c r="K39" s="170">
        <v>16.416</v>
      </c>
      <c r="L39" s="170">
        <v>492.48</v>
      </c>
      <c r="M39" s="171">
        <v>82.191780821917803</v>
      </c>
    </row>
    <row r="40" spans="1:13">
      <c r="A40" s="165" t="s">
        <v>7</v>
      </c>
      <c r="B40" s="165">
        <v>2024</v>
      </c>
      <c r="C40" s="165">
        <v>1</v>
      </c>
      <c r="D40" s="165">
        <v>30</v>
      </c>
      <c r="E40" s="166">
        <v>45315</v>
      </c>
      <c r="F40" s="167" t="s">
        <v>155</v>
      </c>
      <c r="G40" s="165" t="s">
        <v>151</v>
      </c>
      <c r="H40" s="165">
        <v>200</v>
      </c>
      <c r="I40" s="165">
        <v>6000</v>
      </c>
      <c r="J40" s="168">
        <v>50040</v>
      </c>
      <c r="K40" s="165">
        <v>8.34</v>
      </c>
      <c r="L40" s="165">
        <v>250.2</v>
      </c>
      <c r="M40" s="169">
        <v>16.438356164383563</v>
      </c>
    </row>
    <row r="41" spans="1:13">
      <c r="A41" s="170" t="s">
        <v>7</v>
      </c>
      <c r="B41" s="165">
        <v>2024</v>
      </c>
      <c r="C41" s="170">
        <v>1</v>
      </c>
      <c r="D41" s="170">
        <v>30</v>
      </c>
      <c r="E41" s="167">
        <v>45329</v>
      </c>
      <c r="F41" s="167" t="s">
        <v>155</v>
      </c>
      <c r="G41" s="170" t="s">
        <v>152</v>
      </c>
      <c r="H41" s="170">
        <v>3002</v>
      </c>
      <c r="I41" s="170">
        <v>90060</v>
      </c>
      <c r="J41" s="116">
        <v>1522914.6</v>
      </c>
      <c r="K41" s="170">
        <v>16.91</v>
      </c>
      <c r="L41" s="170">
        <v>507.3</v>
      </c>
      <c r="M41" s="171">
        <v>246.73972602739727</v>
      </c>
    </row>
    <row r="42" spans="1:13">
      <c r="A42" s="170" t="s">
        <v>7</v>
      </c>
      <c r="B42" s="165">
        <v>2024</v>
      </c>
      <c r="C42" s="170">
        <v>1</v>
      </c>
      <c r="D42" s="170">
        <v>30</v>
      </c>
      <c r="E42" s="167">
        <v>45251</v>
      </c>
      <c r="F42" s="167" t="s">
        <v>155</v>
      </c>
      <c r="G42" s="170" t="s">
        <v>153</v>
      </c>
      <c r="H42" s="170">
        <v>4000</v>
      </c>
      <c r="I42" s="170">
        <v>120000</v>
      </c>
      <c r="J42" s="116">
        <v>385200</v>
      </c>
      <c r="K42" s="170">
        <v>3.21</v>
      </c>
      <c r="L42" s="170">
        <v>96.3</v>
      </c>
      <c r="M42" s="171">
        <v>328.76712328767121</v>
      </c>
    </row>
    <row r="43" spans="1:13">
      <c r="A43" s="165" t="s">
        <v>7</v>
      </c>
      <c r="B43" s="165">
        <v>2024</v>
      </c>
      <c r="C43" s="165">
        <v>1</v>
      </c>
      <c r="D43" s="165">
        <v>30</v>
      </c>
      <c r="E43" s="166">
        <v>45322</v>
      </c>
      <c r="F43" s="167" t="s">
        <v>155</v>
      </c>
      <c r="G43" s="165" t="s">
        <v>154</v>
      </c>
      <c r="H43" s="165">
        <v>2000</v>
      </c>
      <c r="I43" s="165">
        <v>60000</v>
      </c>
      <c r="J43" s="168">
        <v>335082</v>
      </c>
      <c r="K43" s="165">
        <v>5.5846999999999998</v>
      </c>
      <c r="L43" s="165">
        <v>167.541</v>
      </c>
      <c r="M43" s="169">
        <v>164.38356164383561</v>
      </c>
    </row>
    <row r="44" spans="1:13"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</row>
    <row r="45" spans="1:13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</row>
  </sheetData>
  <dataValidations count="1">
    <dataValidation operator="equal" allowBlank="1" showInputMessage="1" showErrorMessage="1" error="введено недопустимое значение. пожалуйста, выберите один вариант из списка." prompt="выберите один из вариантов." sqref="G3:G18" xr:uid="{F3C385E6-5557-45FC-A063-A46FBF277925}"/>
  </dataValidations>
  <hyperlinks>
    <hyperlink ref="G3" r:id="rId1" xr:uid="{A68F86FF-52C6-499B-A540-9A8B8EA1C0DA}"/>
    <hyperlink ref="G4" r:id="rId2" xr:uid="{9BA6A7BF-7341-409D-AAFB-3C83DBF94D21}"/>
    <hyperlink ref="G5" r:id="rId3" xr:uid="{20FC1ED8-B865-4A72-B94A-6ED759FDCEFF}"/>
    <hyperlink ref="G6" r:id="rId4" xr:uid="{15DB81D6-83B6-4ED9-B29A-5CEF1165117E}"/>
    <hyperlink ref="G7" r:id="rId5" xr:uid="{9B5AEFDC-9D28-44E2-8169-D58CF42B9587}"/>
    <hyperlink ref="G8" r:id="rId6" xr:uid="{4276F3A5-4259-41F3-B3FB-ED4F057B87BD}"/>
    <hyperlink ref="G11" r:id="rId7" xr:uid="{7E1391ED-A03E-44A3-A65D-E84A749A8287}"/>
    <hyperlink ref="G12" r:id="rId8" xr:uid="{D6197A32-141B-4C6B-BC7C-617A34812CA2}"/>
    <hyperlink ref="G13" r:id="rId9" xr:uid="{841625B3-D45D-4C0F-AE79-4F2FB5C409F0}"/>
    <hyperlink ref="G14" r:id="rId10" xr:uid="{52B695FC-C364-4C06-8C8A-9750317C51EB}"/>
    <hyperlink ref="G15" r:id="rId11" xr:uid="{38344FEA-6E3E-4DBD-AC2C-52ECF41CDCCC}"/>
    <hyperlink ref="G16" r:id="rId12" xr:uid="{44B94A4E-6122-4006-9D5A-189D1BF51277}"/>
    <hyperlink ref="G17" r:id="rId13" xr:uid="{3978A317-B958-44B1-BCD6-EC5FF8428B0F}"/>
    <hyperlink ref="G18" r:id="rId14" xr:uid="{E205E4F1-DCEF-4F19-BBF5-9130426079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Индикаторы 01.07.2024</vt:lpstr>
      <vt:lpstr>стоимость схемы подсчет</vt:lpstr>
      <vt:lpstr>ссылки на аукционы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Егорова</dc:creator>
  <cp:lastModifiedBy>W</cp:lastModifiedBy>
  <dcterms:created xsi:type="dcterms:W3CDTF">2022-08-09T08:42:47Z</dcterms:created>
  <dcterms:modified xsi:type="dcterms:W3CDTF">2024-07-10T12:55:24Z</dcterms:modified>
</cp:coreProperties>
</file>